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2385" tabRatio="887" firstSheet="1" activeTab="5"/>
  </bookViews>
  <sheets>
    <sheet name="Datenblatt" sheetId="1" r:id="rId1"/>
    <sheet name="Datenblatt Doppel" sheetId="2" r:id="rId2"/>
    <sheet name="Datenblatt Mixed" sheetId="3" r:id="rId3"/>
    <sheet name="MU15 Grp1-4" sheetId="4" r:id="rId4"/>
    <sheet name="MU15 Grp5-8" sheetId="5" r:id="rId5"/>
    <sheet name="MU15 ER" sheetId="6" r:id="rId6"/>
    <sheet name="MU15 Doppel" sheetId="7" r:id="rId7"/>
    <sheet name="JU15 Grp1-4" sheetId="8" r:id="rId8"/>
    <sheet name="JU15 Grp5-8" sheetId="9" r:id="rId9"/>
    <sheet name="JU15 ER" sheetId="10" r:id="rId10"/>
    <sheet name="JU15 Doppel" sheetId="11" r:id="rId11"/>
    <sheet name="U15 Mixed" sheetId="12" r:id="rId12"/>
  </sheets>
  <definedNames>
    <definedName name="_xlnm.Print_Area" localSheetId="10">'JU15 Doppel'!$A$3:$S$38</definedName>
    <definedName name="_xlnm.Print_Area" localSheetId="6">'MU15 Doppel'!$A$3:$S$38</definedName>
    <definedName name="Jungen">'Datenblatt'!$G$6:$K$37</definedName>
    <definedName name="Mädchen">'Datenblatt'!$A$6:$E$37</definedName>
  </definedNames>
  <calcPr fullCalcOnLoad="1"/>
</workbook>
</file>

<file path=xl/sharedStrings.xml><?xml version="1.0" encoding="utf-8"?>
<sst xmlns="http://schemas.openxmlformats.org/spreadsheetml/2006/main" count="1782" uniqueCount="338">
  <si>
    <t>Name</t>
  </si>
  <si>
    <t>Verein</t>
  </si>
  <si>
    <t>1.</t>
  </si>
  <si>
    <t>2.</t>
  </si>
  <si>
    <t>3.</t>
  </si>
  <si>
    <t>4.</t>
  </si>
  <si>
    <t>Spiele</t>
  </si>
  <si>
    <t>Sätze</t>
  </si>
  <si>
    <t>Platz</t>
  </si>
  <si>
    <t>:</t>
  </si>
  <si>
    <t>1-3</t>
  </si>
  <si>
    <t>3-4</t>
  </si>
  <si>
    <t>Runde 2</t>
  </si>
  <si>
    <t>1-2</t>
  </si>
  <si>
    <t>2-4</t>
  </si>
  <si>
    <t>Runde 3</t>
  </si>
  <si>
    <t>1-4</t>
  </si>
  <si>
    <t>2-3</t>
  </si>
  <si>
    <t>Spielpaarungen</t>
  </si>
  <si>
    <t>Spielergebnisse</t>
  </si>
  <si>
    <t>1.Satz</t>
  </si>
  <si>
    <t>Verband</t>
  </si>
  <si>
    <t>StartNr.</t>
  </si>
  <si>
    <t>Tisch-Nr.</t>
  </si>
  <si>
    <t>Uhrzeit:</t>
  </si>
  <si>
    <t>2. Satz</t>
  </si>
  <si>
    <t>3. Satz</t>
  </si>
  <si>
    <t>1. Runde</t>
  </si>
  <si>
    <t>Achtelfinale</t>
  </si>
  <si>
    <t>Viertelfinale</t>
  </si>
  <si>
    <t>Halbfinale</t>
  </si>
  <si>
    <t>Finale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</si>
  <si>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</si>
  <si>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</si>
  <si>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</si>
  <si>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</si>
  <si>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</si>
  <si>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</si>
  <si>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</si>
  <si>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</si>
  <si>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</si>
  <si>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</si>
  <si>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</si>
  <si>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</si>
  <si>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Ergebnis:</t>
  </si>
  <si>
    <t>Spieler</t>
  </si>
  <si>
    <t>Vereine</t>
  </si>
  <si>
    <t>Baden-Württembergischer Meister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</si>
  <si>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</si>
  <si>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</si>
  <si>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</si>
  <si>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</si>
  <si>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</si>
  <si>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</si>
  <si>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</si>
  <si>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</si>
  <si>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</si>
  <si>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</si>
  <si>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</si>
  <si>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</si>
  <si>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</si>
  <si>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</si>
  <si>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</si>
  <si>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27.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</si>
  <si>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</si>
  <si>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</si>
  <si>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</si>
  <si>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</si>
  <si>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</si>
  <si>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</si>
  <si>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</si>
  <si>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</si>
  <si>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Startnr.</t>
  </si>
  <si>
    <t>Tisch 1</t>
  </si>
  <si>
    <t>Tisch 2</t>
  </si>
  <si>
    <t>Tisch 3</t>
  </si>
  <si>
    <t>Tisch 4</t>
  </si>
  <si>
    <t>Tisch 5</t>
  </si>
  <si>
    <t>Tisch 6</t>
  </si>
  <si>
    <t>Tisch 7</t>
  </si>
  <si>
    <t>Tisch 8</t>
  </si>
  <si>
    <t>Tisch 9</t>
  </si>
  <si>
    <t>Tisch 10</t>
  </si>
  <si>
    <t>Tisch 11</t>
  </si>
  <si>
    <t>Tisch 12</t>
  </si>
  <si>
    <t>ca.</t>
  </si>
  <si>
    <t>Uhrzeit: 10:30</t>
  </si>
  <si>
    <t>Ba-Wü Meister</t>
  </si>
  <si>
    <t xml:space="preserve"> </t>
  </si>
  <si>
    <t>4. Satz</t>
  </si>
  <si>
    <t>5. Satz</t>
  </si>
  <si>
    <t>Baden-Württembergischer Meisterin</t>
  </si>
  <si>
    <t>Runde 1</t>
  </si>
  <si>
    <t>Teilnehmerübersicht</t>
  </si>
  <si>
    <t>Name, Vorname</t>
  </si>
  <si>
    <t>Geburtsdatum</t>
  </si>
  <si>
    <t>Tisch 13</t>
  </si>
  <si>
    <t>Tisch 14</t>
  </si>
  <si>
    <t>Tisch 15</t>
  </si>
  <si>
    <t>Tisch 16</t>
  </si>
  <si>
    <t>Uhrzeit: 11:00</t>
  </si>
  <si>
    <t>Uhrzeit: 10:00</t>
  </si>
  <si>
    <t>Einzel Endrunde</t>
  </si>
  <si>
    <t>Doppelübersicht</t>
  </si>
  <si>
    <t>Spielerin 1</t>
  </si>
  <si>
    <t>Spielerin 2</t>
  </si>
  <si>
    <t>/</t>
  </si>
  <si>
    <t>Spieler 1</t>
  </si>
  <si>
    <t>Spieler 2</t>
  </si>
  <si>
    <t>Doppel-Nr.</t>
  </si>
  <si>
    <t>Mixed-Nr.</t>
  </si>
  <si>
    <t>Spielerin</t>
  </si>
  <si>
    <t>Mixedübersicht</t>
  </si>
  <si>
    <t>Uhrzeit: 12:10</t>
  </si>
  <si>
    <t>Uhrzeit: 12:45</t>
  </si>
  <si>
    <t>Uhrzeit: 14:40</t>
  </si>
  <si>
    <t>Uhrzeit: 14:05</t>
  </si>
  <si>
    <t>Uhrzeit: 16:50</t>
  </si>
  <si>
    <t>Uhrzeit: 17:20</t>
  </si>
  <si>
    <t>Uhrzeit: 13:30</t>
  </si>
  <si>
    <t>14. Baden-Württembergische Einzelmeisterschaften der Jugend</t>
  </si>
  <si>
    <t>U18</t>
  </si>
  <si>
    <t>am 12./13. Dezember 2009 in Balingen / TTVWH</t>
  </si>
  <si>
    <t>Mädchen U15</t>
  </si>
  <si>
    <t>Jungen U15</t>
  </si>
  <si>
    <t>Uhrzeit: 11:05</t>
  </si>
  <si>
    <t xml:space="preserve">Mädchen U15 </t>
  </si>
  <si>
    <t>Mädchen U15 Doppel</t>
  </si>
  <si>
    <t>Uhrzeit: 9:00</t>
  </si>
  <si>
    <t xml:space="preserve">Jungen U15 </t>
  </si>
  <si>
    <t>Jungen U15 Doppel</t>
  </si>
  <si>
    <t>Mixed U15</t>
  </si>
  <si>
    <t>Frank, Anna-Lena</t>
  </si>
  <si>
    <t>TV Busenbach</t>
  </si>
  <si>
    <t>BD</t>
  </si>
  <si>
    <t>Lechler, Miriam</t>
  </si>
  <si>
    <t>TTC Tiefenbronn</t>
  </si>
  <si>
    <t>Pitz-Jung, Lara</t>
  </si>
  <si>
    <t>TTG Walldorf</t>
  </si>
  <si>
    <t>Reisig, Anne</t>
  </si>
  <si>
    <t>TTV Weinheim-West</t>
  </si>
  <si>
    <t>Sanjkovic, Claudia</t>
  </si>
  <si>
    <t>TTC Forchheim</t>
  </si>
  <si>
    <t>Wieland, Sonja</t>
  </si>
  <si>
    <t>TTV Wiesloch-Baiertal</t>
  </si>
  <si>
    <t>Wolf, Jennie</t>
  </si>
  <si>
    <t>Faller, Lena</t>
  </si>
  <si>
    <t>TV Bühl</t>
  </si>
  <si>
    <t>SB</t>
  </si>
  <si>
    <t>Hörig, Jacqueline</t>
  </si>
  <si>
    <t>TTG Bischweier</t>
  </si>
  <si>
    <t>Klausmann, Louisa</t>
  </si>
  <si>
    <t>TTC Vöhrenbach</t>
  </si>
  <si>
    <t>Lasarzick, Anna</t>
  </si>
  <si>
    <t>TTSV Mönchweier</t>
  </si>
  <si>
    <t>Raschke, Jannika</t>
  </si>
  <si>
    <t>Röderer, Linda</t>
  </si>
  <si>
    <t>ESV Weil</t>
  </si>
  <si>
    <t>Spitz, Anke</t>
  </si>
  <si>
    <t>TTC Ringsheim</t>
  </si>
  <si>
    <t>Zimmermann, Marina</t>
  </si>
  <si>
    <t>TTC Emmendingen</t>
  </si>
  <si>
    <t>Bacher, Natalie</t>
  </si>
  <si>
    <t>VfL Sindelfingen</t>
  </si>
  <si>
    <t>WH</t>
  </si>
  <si>
    <t>Bijedic, Selma</t>
  </si>
  <si>
    <t>TSG 1845 Heilbronn</t>
  </si>
  <si>
    <t>Binder, Katharina</t>
  </si>
  <si>
    <t>TG Donzdorf</t>
  </si>
  <si>
    <t>Brucker, Nadine</t>
  </si>
  <si>
    <t>Chiarello, Lisa</t>
  </si>
  <si>
    <t>NSU Neckarsulm</t>
  </si>
  <si>
    <t>Demontis, Graziana</t>
  </si>
  <si>
    <t>SV Deuchelried</t>
  </si>
  <si>
    <t>Fey, Jeannine</t>
  </si>
  <si>
    <t>TSG Lindau-Zech</t>
  </si>
  <si>
    <t>Knochenhauer, Elena</t>
  </si>
  <si>
    <t>Kohler, Anja</t>
  </si>
  <si>
    <t>SV Erlenmoos</t>
  </si>
  <si>
    <t>Lehmann, Larissa</t>
  </si>
  <si>
    <t>Lim, Anita</t>
  </si>
  <si>
    <t>DJK SB Stuttgart</t>
  </si>
  <si>
    <t>Mödinger, Alissa</t>
  </si>
  <si>
    <t>TB Beinstein</t>
  </si>
  <si>
    <t>Mödinger, Ronja</t>
  </si>
  <si>
    <t>Pawlitschko, Corinna</t>
  </si>
  <si>
    <t>SV Thalfingen</t>
  </si>
  <si>
    <t>Rehmann, Alina</t>
  </si>
  <si>
    <t>TSV Gaildorf</t>
  </si>
  <si>
    <t>Schick, Maren</t>
  </si>
  <si>
    <t>SC Vogt</t>
  </si>
  <si>
    <t>Wagner, Sarah</t>
  </si>
  <si>
    <t>Bluhm, Florian</t>
  </si>
  <si>
    <t>ASV Grünwettersbach</t>
  </si>
  <si>
    <t>Breitschopf, Gregor</t>
  </si>
  <si>
    <t>TSV Karlsdorf</t>
  </si>
  <si>
    <t>Breitschopf, Richard</t>
  </si>
  <si>
    <t>Frey, Michael</t>
  </si>
  <si>
    <t>TTG Neckarbischofsheim</t>
  </si>
  <si>
    <t>Fürst, Jonas</t>
  </si>
  <si>
    <t>TS Durlach</t>
  </si>
  <si>
    <t>Gerhold, Maximilian</t>
  </si>
  <si>
    <t>Maier, Dominik</t>
  </si>
  <si>
    <t>TTC SG St. Ilgen</t>
  </si>
  <si>
    <t>Pfeiffer, Michael</t>
  </si>
  <si>
    <t>TTC Odenheim</t>
  </si>
  <si>
    <t>Bayer, Mark-Hong</t>
  </si>
  <si>
    <t>TTC Schopheim / Fahrnau</t>
  </si>
  <si>
    <t>Fock, Julian</t>
  </si>
  <si>
    <t>TTG Ulm</t>
  </si>
  <si>
    <t>Glunk, Adrian</t>
  </si>
  <si>
    <t>DJK Offenburg</t>
  </si>
  <si>
    <t>Gühr, Aljoscha</t>
  </si>
  <si>
    <t>TTC Steinach</t>
  </si>
  <si>
    <t>Gühr, Felix</t>
  </si>
  <si>
    <t>Kolbinger, Pierre</t>
  </si>
  <si>
    <t>FT 1844 Freiburg</t>
  </si>
  <si>
    <t>Luchner, Lukas</t>
  </si>
  <si>
    <t>Olma, Nils</t>
  </si>
  <si>
    <t>TTC Beuren</t>
  </si>
  <si>
    <t>Plog, Jason</t>
  </si>
  <si>
    <t>Bechtle, Tobias</t>
  </si>
  <si>
    <t>TSG Steinheim</t>
  </si>
  <si>
    <t>Gaa, Gabriel</t>
  </si>
  <si>
    <t>Geßner, Simon</t>
  </si>
  <si>
    <t>VfL Kirchheim</t>
  </si>
  <si>
    <t>Gottheit, David</t>
  </si>
  <si>
    <t>SV Plüderhausen</t>
  </si>
  <si>
    <t>Hadlaczky, Stefan</t>
  </si>
  <si>
    <t>TSV Untereisesheim</t>
  </si>
  <si>
    <t>Hartstern, Patrick</t>
  </si>
  <si>
    <t>TV Murrhardt</t>
  </si>
  <si>
    <t>Hoffmann, Alexander</t>
  </si>
  <si>
    <t>SG Deißlingen</t>
  </si>
  <si>
    <t>Hoffmann, Rudolf</t>
  </si>
  <si>
    <t>SV Rosenfeld</t>
  </si>
  <si>
    <t>Mangold, Manuel</t>
  </si>
  <si>
    <t>TGV Eintracht Beilstein</t>
  </si>
  <si>
    <t>Mayer, Tom</t>
  </si>
  <si>
    <t>Richter, Constantin</t>
  </si>
  <si>
    <t>Rothe, Vincent</t>
  </si>
  <si>
    <t>TTC rollcom Reutlingen</t>
  </si>
  <si>
    <t>Sanin, Elias</t>
  </si>
  <si>
    <t>SC Staig</t>
  </si>
  <si>
    <t>Steinle, Dean</t>
  </si>
  <si>
    <t>TTC Bietigheim-Bissingen</t>
  </si>
  <si>
    <t>Strobel, Dennis</t>
  </si>
  <si>
    <t>+6 +7 +5</t>
  </si>
  <si>
    <t>-8 +9 +10 +5</t>
  </si>
  <si>
    <t>+8 +9 +8</t>
  </si>
  <si>
    <t>+6 +6 +9</t>
  </si>
  <si>
    <t>+8 +9 +6</t>
  </si>
  <si>
    <t>+7 +8 +7</t>
  </si>
  <si>
    <t>+7 -9 +4 +6</t>
  </si>
  <si>
    <t>+7 +10 +10</t>
  </si>
  <si>
    <t>+9 +7 +5</t>
  </si>
  <si>
    <t>+4 -9 +8 +9</t>
  </si>
  <si>
    <t>+9 -6 +11 -7 +9</t>
  </si>
  <si>
    <t>+7 -8 +7 -5 +9</t>
  </si>
  <si>
    <t>-7 +6 -6 +6 +6</t>
  </si>
  <si>
    <t>+8 -7 +5 -2 +4</t>
  </si>
  <si>
    <t>+7 -8 +11 -8 +5</t>
  </si>
  <si>
    <t>-11 +7 +8 +5</t>
  </si>
  <si>
    <t>+7 +5 +9</t>
  </si>
  <si>
    <t>-7 +10 +8 -4 +6</t>
  </si>
  <si>
    <t>-5 +6 +9 +6</t>
  </si>
  <si>
    <t>+2 +13 +7</t>
  </si>
  <si>
    <t>+5 -7 +4 -11 +5</t>
  </si>
  <si>
    <t>+9 +11 +9</t>
  </si>
  <si>
    <t>+9 +9 -10 +9</t>
  </si>
  <si>
    <t>+6 +13 +9</t>
  </si>
  <si>
    <t>+5 +7 +9</t>
  </si>
  <si>
    <t>+8 +10 +9</t>
  </si>
  <si>
    <t>+6 +4 +7</t>
  </si>
  <si>
    <t>-5 +6 +5 +9</t>
  </si>
  <si>
    <t>+11 +8 -9 +8</t>
  </si>
  <si>
    <t>-9 +7 -7 +6 +3</t>
  </si>
  <si>
    <t>kampflos</t>
  </si>
  <si>
    <t>+8 +8 +2</t>
  </si>
  <si>
    <t>+5 +6 +6</t>
  </si>
  <si>
    <t>+14 +4 +7</t>
  </si>
  <si>
    <t>+6 +7 +9</t>
  </si>
  <si>
    <t>-7 +4 +7 +7</t>
  </si>
  <si>
    <t>+7 -9 +12 +9</t>
  </si>
  <si>
    <t>+5 +8 -7 +8</t>
  </si>
  <si>
    <t>+11 +11 -8 +9</t>
  </si>
  <si>
    <t>+4 -14 +7 +8</t>
  </si>
  <si>
    <t>+11 +8 -10 -5 +5</t>
  </si>
  <si>
    <t>-4 -7 +8 +9 +9</t>
  </si>
  <si>
    <t>-7 -9 +6 +7 +9</t>
  </si>
  <si>
    <t>-6 +4 -8 +9 +10</t>
  </si>
  <si>
    <t>-8 +9 +7 -7 +9</t>
  </si>
  <si>
    <t>-16 +7 -6 +8 +9</t>
  </si>
  <si>
    <t>+2 +7 +8</t>
  </si>
  <si>
    <t>+9 +8 -7 +1</t>
  </si>
  <si>
    <t>+9 -8 +9 +11</t>
  </si>
  <si>
    <t>-7 -7 +10 +8 +6</t>
  </si>
  <si>
    <t>+7 -10 +9 +5</t>
  </si>
  <si>
    <t>+7 -7 +9 +9</t>
  </si>
  <si>
    <t>-12 +7 +8 +7</t>
  </si>
  <si>
    <t>+13 -7 -5 +9 +7</t>
  </si>
  <si>
    <t>+7 +9 +3</t>
  </si>
  <si>
    <t>+6 +7 -5 -6 +7</t>
  </si>
  <si>
    <t>-11 +8 +11 -10 +4</t>
  </si>
  <si>
    <t>+6 +8 -9 -9 +9</t>
  </si>
  <si>
    <t>+4 +3 +8</t>
  </si>
  <si>
    <t>+7 +9 +1</t>
  </si>
  <si>
    <t>+3 +4 +10</t>
  </si>
  <si>
    <t>+7 +5 +6</t>
  </si>
  <si>
    <t>-10 +8 +3 +4</t>
  </si>
  <si>
    <t>-6 +8 +6 +6</t>
  </si>
  <si>
    <t>-8 +4 +7 +7</t>
  </si>
  <si>
    <t>-3 +5 +8 -5 +9</t>
  </si>
  <si>
    <t>+10 +7 +10</t>
  </si>
  <si>
    <t>+7 -7 +6 +5</t>
  </si>
  <si>
    <t>+6 +6 -6 +9</t>
  </si>
  <si>
    <t>+7 -11 +3 +4</t>
  </si>
  <si>
    <t>+10 -8 -8 +7 +4</t>
  </si>
  <si>
    <t>+5 +7 -6 -6 +7</t>
  </si>
  <si>
    <t>-9 +10 -9 +9 +10</t>
  </si>
  <si>
    <t>-9 -12 +11 +6 +4</t>
  </si>
  <si>
    <t>+3 +4 +3</t>
  </si>
  <si>
    <t>+6 +8 +6</t>
  </si>
  <si>
    <t>+5 +18 +10</t>
  </si>
  <si>
    <t>+3 +8 +5</t>
  </si>
  <si>
    <t>-8 +2 +3 +5</t>
  </si>
  <si>
    <t>-8 +3 -3 +8 +6</t>
  </si>
  <si>
    <t>-7 +2 -6 +13 +8</t>
  </si>
  <si>
    <t>+9 +4 +9</t>
  </si>
  <si>
    <t>+5 +13 +9</t>
  </si>
  <si>
    <t>-12 +8 -8 +6 +13</t>
  </si>
  <si>
    <t>-10 +12 -5 +8 +9</t>
  </si>
  <si>
    <t>-7 -7 +8 +9 +10</t>
  </si>
  <si>
    <t>+10 -7 +3 +8</t>
  </si>
  <si>
    <t>-9 +6 -20 -9</t>
  </si>
  <si>
    <t>+6 -5 +11 +8</t>
  </si>
  <si>
    <t>+5 +2 +8</t>
  </si>
  <si>
    <t>+1 +5 +2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</si>
</sst>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dd/mm/yy"/>
    <numFmt numFmtId="178" formatCode="[$€-2]\ #,##0.00_);[Red]\([$€-2]\ #,##0.00\)"/>
    <numFmt numFmtId="179" formatCode="h:mm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#\ \ \ \ \ \ "/>
    <numFmt numFmtId="193" formatCode="dd/mm/yyyy\ \ "/>
    <numFmt numFmtId="194" formatCode="0;0;"/>
    <numFmt numFmtId="195" formatCode="0;[Red]0"/>
    <numFmt numFmtId="196" formatCode="0.0_ ;[Red]\-0.0\ "/>
    <numFmt numFmtId="197" formatCode="0.00_ ;[Red]\-0.00\ "/>
    <numFmt numFmtId="198" formatCode="yyyy\-mm\-dd"/>
    <numFmt numFmtId="199" formatCode="#,##0.0_ ;[Red]\-#,##0.0\ "/>
    <numFmt numFmtId="200" formatCode="[$-407]dddd\,\ d\.\ mmmm\ yyyy"/>
  </numFmts>
  <fonts count="49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2"/>
      <name val="Lydian Csv BT"/>
      <family val="4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14"/>
      <name val="Comic Sans MS"/>
      <family val="4"/>
    </font>
    <font>
      <sz val="14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9" applyNumberFormat="0" applyAlignment="0" applyProtection="0"/>
  </cellStyleXfs>
  <cellXfs count="27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23" borderId="10" xfId="0" applyFont="1" applyFill="1" applyBorder="1" applyAlignment="1">
      <alignment/>
    </xf>
    <xf numFmtId="0" fontId="9" fillId="23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23" borderId="1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23" borderId="11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21" borderId="17" xfId="0" applyFont="1" applyFill="1" applyBorder="1" applyAlignment="1">
      <alignment/>
    </xf>
    <xf numFmtId="0" fontId="5" fillId="21" borderId="18" xfId="0" applyFont="1" applyFill="1" applyBorder="1" applyAlignment="1">
      <alignment/>
    </xf>
    <xf numFmtId="0" fontId="5" fillId="21" borderId="14" xfId="0" applyFont="1" applyFill="1" applyBorder="1" applyAlignment="1">
      <alignment/>
    </xf>
    <xf numFmtId="0" fontId="5" fillId="21" borderId="19" xfId="0" applyFont="1" applyFill="1" applyBorder="1" applyAlignment="1">
      <alignment/>
    </xf>
    <xf numFmtId="0" fontId="14" fillId="21" borderId="16" xfId="0" applyFont="1" applyFill="1" applyBorder="1" applyAlignment="1">
      <alignment/>
    </xf>
    <xf numFmtId="0" fontId="5" fillId="21" borderId="13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7" borderId="14" xfId="0" applyFill="1" applyBorder="1" applyAlignment="1">
      <alignment/>
    </xf>
    <xf numFmtId="0" fontId="14" fillId="7" borderId="19" xfId="0" applyFont="1" applyFill="1" applyBorder="1" applyAlignment="1">
      <alignment/>
    </xf>
    <xf numFmtId="0" fontId="14" fillId="7" borderId="16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6" xfId="0" applyFont="1" applyFill="1" applyBorder="1" applyAlignment="1">
      <alignment/>
    </xf>
    <xf numFmtId="0" fontId="0" fillId="0" borderId="20" xfId="0" applyBorder="1" applyAlignment="1">
      <alignment/>
    </xf>
    <xf numFmtId="0" fontId="5" fillId="24" borderId="17" xfId="0" applyFont="1" applyFill="1" applyBorder="1" applyAlignment="1">
      <alignment/>
    </xf>
    <xf numFmtId="0" fontId="0" fillId="24" borderId="14" xfId="0" applyFill="1" applyBorder="1" applyAlignment="1">
      <alignment/>
    </xf>
    <xf numFmtId="0" fontId="14" fillId="24" borderId="19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2" fillId="0" borderId="0" xfId="0" applyFont="1" applyAlignment="1">
      <alignment/>
    </xf>
    <xf numFmtId="0" fontId="5" fillId="8" borderId="17" xfId="0" applyFont="1" applyFill="1" applyBorder="1" applyAlignment="1">
      <alignment/>
    </xf>
    <xf numFmtId="0" fontId="5" fillId="8" borderId="18" xfId="0" applyFont="1" applyFill="1" applyBorder="1" applyAlignment="1">
      <alignment/>
    </xf>
    <xf numFmtId="0" fontId="5" fillId="8" borderId="14" xfId="0" applyFont="1" applyFill="1" applyBorder="1" applyAlignment="1">
      <alignment/>
    </xf>
    <xf numFmtId="0" fontId="5" fillId="8" borderId="19" xfId="0" applyFont="1" applyFill="1" applyBorder="1" applyAlignment="1">
      <alignment/>
    </xf>
    <xf numFmtId="0" fontId="14" fillId="8" borderId="16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16" fontId="4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0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21" fillId="21" borderId="16" xfId="0" applyFont="1" applyFill="1" applyBorder="1" applyAlignment="1">
      <alignment/>
    </xf>
    <xf numFmtId="0" fontId="20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5" xfId="0" applyBorder="1" applyAlignment="1" quotePrefix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Alignment="1">
      <alignment/>
    </xf>
    <xf numFmtId="0" fontId="5" fillId="4" borderId="18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24" borderId="16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4" fillId="0" borderId="0" xfId="0" applyFont="1" applyAlignment="1">
      <alignment horizontal="center"/>
    </xf>
    <xf numFmtId="0" fontId="25" fillId="21" borderId="18" xfId="0" applyFont="1" applyFill="1" applyBorder="1" applyAlignment="1">
      <alignment horizontal="center"/>
    </xf>
    <xf numFmtId="0" fontId="21" fillId="21" borderId="16" xfId="0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8" borderId="18" xfId="0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3" fillId="7" borderId="0" xfId="0" applyFont="1" applyFill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9" fillId="20" borderId="22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7" fillId="25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0" fillId="0" borderId="0" xfId="0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2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49" fontId="0" fillId="0" borderId="27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1" fontId="0" fillId="0" borderId="33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26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49" fontId="0" fillId="0" borderId="27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3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5" fillId="21" borderId="16" xfId="0" applyFon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6" xfId="0" applyFont="1" applyFill="1" applyBorder="1" applyAlignment="1">
      <alignment/>
    </xf>
    <xf numFmtId="0" fontId="4" fillId="0" borderId="16" xfId="0" applyNumberFormat="1" applyFont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5" fillId="8" borderId="16" xfId="0" applyFont="1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9" fillId="20" borderId="39" xfId="0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4" fillId="0" borderId="16" xfId="0" applyNumberFormat="1" applyFont="1" applyBorder="1" applyAlignment="1" applyProtection="1">
      <alignment horizontal="center"/>
      <protection locked="0"/>
    </xf>
    <xf numFmtId="177" fontId="29" fillId="20" borderId="40" xfId="0" applyNumberFormat="1" applyFont="1" applyFill="1" applyBorder="1" applyAlignment="1">
      <alignment horizontal="center"/>
    </xf>
    <xf numFmtId="177" fontId="0" fillId="0" borderId="41" xfId="0" applyNumberFormat="1" applyFont="1" applyBorder="1" applyAlignment="1">
      <alignment horizontal="center"/>
    </xf>
    <xf numFmtId="177" fontId="0" fillId="0" borderId="37" xfId="0" applyNumberFormat="1" applyFont="1" applyBorder="1" applyAlignment="1">
      <alignment horizontal="center"/>
    </xf>
    <xf numFmtId="177" fontId="0" fillId="0" borderId="38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7" fillId="25" borderId="23" xfId="0" applyFont="1" applyFill="1" applyBorder="1" applyAlignment="1" applyProtection="1">
      <alignment horizontal="center"/>
      <protection locked="0"/>
    </xf>
    <xf numFmtId="0" fontId="7" fillId="25" borderId="25" xfId="0" applyFont="1" applyFill="1" applyBorder="1" applyAlignment="1" applyProtection="1">
      <alignment horizontal="center"/>
      <protection locked="0"/>
    </xf>
    <xf numFmtId="0" fontId="7" fillId="25" borderId="2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 quotePrefix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 quotePrefix="1">
      <alignment horizontal="left"/>
      <protection locked="0"/>
    </xf>
    <xf numFmtId="49" fontId="4" fillId="0" borderId="0" xfId="0" applyNumberFormat="1" applyFont="1" applyAlignment="1" applyProtection="1" quotePrefix="1">
      <alignment/>
      <protection locked="0"/>
    </xf>
    <xf numFmtId="49" fontId="4" fillId="0" borderId="0" xfId="0" applyNumberFormat="1" applyFont="1" applyAlignment="1" quotePrefix="1">
      <alignment horizontal="left"/>
    </xf>
    <xf numFmtId="0" fontId="19" fillId="7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9" fillId="4" borderId="0" xfId="0" applyFont="1" applyFill="1" applyAlignment="1">
      <alignment horizontal="right"/>
    </xf>
    <xf numFmtId="0" fontId="19" fillId="4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3">
      <selection activeCell="H19" sqref="H19"/>
    </sheetView>
  </sheetViews>
  <sheetFormatPr defaultColWidth="11.421875" defaultRowHeight="12.75"/>
  <cols>
    <col min="1" max="1" width="6.7109375" style="132" customWidth="1"/>
    <col min="2" max="2" width="25.7109375" style="0" customWidth="1"/>
    <col min="3" max="3" width="27.7109375" style="0" customWidth="1"/>
    <col min="4" max="4" width="8.7109375" style="0" customWidth="1"/>
    <col min="5" max="5" width="12.421875" style="133" hidden="1" customWidth="1"/>
    <col min="6" max="6" width="8.7109375" style="0" customWidth="1"/>
    <col min="7" max="7" width="6.7109375" style="0" customWidth="1"/>
    <col min="8" max="8" width="25.7109375" style="0" customWidth="1"/>
    <col min="9" max="9" width="27.7109375" style="0" customWidth="1"/>
    <col min="10" max="10" width="8.7109375" style="0" customWidth="1"/>
    <col min="11" max="11" width="12.421875" style="134" hidden="1" customWidth="1"/>
  </cols>
  <sheetData>
    <row r="1" spans="1:11" ht="15.75">
      <c r="A1" s="240" t="s">
        <v>120</v>
      </c>
      <c r="B1" s="240"/>
      <c r="C1" s="240"/>
      <c r="D1" s="240"/>
      <c r="E1" s="240"/>
      <c r="F1" s="240"/>
      <c r="G1" s="240"/>
      <c r="H1" s="240"/>
      <c r="I1" s="240"/>
      <c r="J1" s="240"/>
      <c r="K1" s="119"/>
    </row>
    <row r="2" spans="1:11" ht="15.75">
      <c r="A2" s="240" t="s">
        <v>122</v>
      </c>
      <c r="B2" s="240"/>
      <c r="C2" s="240"/>
      <c r="D2" s="240"/>
      <c r="E2" s="240"/>
      <c r="F2" s="240"/>
      <c r="G2" s="240"/>
      <c r="H2" s="240"/>
      <c r="I2" s="240"/>
      <c r="J2" s="240"/>
      <c r="K2" s="119"/>
    </row>
    <row r="3" spans="1:11" ht="86.25" customHeight="1">
      <c r="A3" s="243" t="s">
        <v>93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1" thickBot="1">
      <c r="A4" s="241" t="s">
        <v>123</v>
      </c>
      <c r="B4" s="241"/>
      <c r="C4" s="241"/>
      <c r="D4" s="218"/>
      <c r="E4" s="120"/>
      <c r="G4" s="242" t="s">
        <v>124</v>
      </c>
      <c r="H4" s="242"/>
      <c r="I4" s="242"/>
      <c r="J4" s="242"/>
      <c r="K4" s="120"/>
    </row>
    <row r="5" spans="1:11" ht="13.5" thickBot="1">
      <c r="A5" s="121" t="s">
        <v>72</v>
      </c>
      <c r="B5" s="122" t="s">
        <v>94</v>
      </c>
      <c r="C5" s="122" t="s">
        <v>1</v>
      </c>
      <c r="D5" s="216" t="s">
        <v>21</v>
      </c>
      <c r="E5" s="220" t="s">
        <v>95</v>
      </c>
      <c r="G5" s="121" t="s">
        <v>72</v>
      </c>
      <c r="H5" s="122" t="s">
        <v>94</v>
      </c>
      <c r="I5" s="122" t="s">
        <v>1</v>
      </c>
      <c r="J5" s="216" t="s">
        <v>21</v>
      </c>
      <c r="K5" s="220" t="s">
        <v>95</v>
      </c>
    </row>
    <row r="6" spans="1:11" ht="18.75" thickTop="1">
      <c r="A6" s="123">
        <v>1</v>
      </c>
      <c r="B6" s="124" t="s">
        <v>132</v>
      </c>
      <c r="C6" s="125" t="s">
        <v>133</v>
      </c>
      <c r="D6" s="224" t="s">
        <v>134</v>
      </c>
      <c r="E6" s="221"/>
      <c r="F6" s="212"/>
      <c r="G6" s="123">
        <v>33</v>
      </c>
      <c r="H6" s="124" t="s">
        <v>192</v>
      </c>
      <c r="I6" s="125" t="s">
        <v>193</v>
      </c>
      <c r="J6" s="224" t="s">
        <v>134</v>
      </c>
      <c r="K6" s="221"/>
    </row>
    <row r="7" spans="1:11" ht="18">
      <c r="A7" s="126">
        <v>2</v>
      </c>
      <c r="B7" s="127" t="s">
        <v>135</v>
      </c>
      <c r="C7" s="128" t="s">
        <v>136</v>
      </c>
      <c r="D7" s="225" t="s">
        <v>134</v>
      </c>
      <c r="E7" s="222" t="s">
        <v>88</v>
      </c>
      <c r="F7" s="212"/>
      <c r="G7" s="126">
        <v>34</v>
      </c>
      <c r="H7" s="127" t="s">
        <v>194</v>
      </c>
      <c r="I7" s="128" t="s">
        <v>195</v>
      </c>
      <c r="J7" s="225" t="s">
        <v>134</v>
      </c>
      <c r="K7" s="222" t="s">
        <v>88</v>
      </c>
    </row>
    <row r="8" spans="1:11" ht="18">
      <c r="A8" s="126">
        <v>3</v>
      </c>
      <c r="B8" s="127" t="s">
        <v>137</v>
      </c>
      <c r="C8" s="128" t="s">
        <v>138</v>
      </c>
      <c r="D8" s="225" t="s">
        <v>134</v>
      </c>
      <c r="E8" s="222" t="s">
        <v>88</v>
      </c>
      <c r="F8" s="212"/>
      <c r="G8" s="126">
        <v>35</v>
      </c>
      <c r="H8" s="127" t="s">
        <v>196</v>
      </c>
      <c r="I8" s="128" t="s">
        <v>195</v>
      </c>
      <c r="J8" s="225" t="s">
        <v>134</v>
      </c>
      <c r="K8" s="222" t="s">
        <v>88</v>
      </c>
    </row>
    <row r="9" spans="1:11" ht="18">
      <c r="A9" s="126">
        <v>4</v>
      </c>
      <c r="B9" s="127" t="s">
        <v>139</v>
      </c>
      <c r="C9" s="128" t="s">
        <v>140</v>
      </c>
      <c r="D9" s="225" t="s">
        <v>134</v>
      </c>
      <c r="E9" s="222" t="s">
        <v>88</v>
      </c>
      <c r="F9" s="212"/>
      <c r="G9" s="126">
        <v>36</v>
      </c>
      <c r="H9" s="127" t="s">
        <v>197</v>
      </c>
      <c r="I9" s="128" t="s">
        <v>198</v>
      </c>
      <c r="J9" s="225" t="s">
        <v>134</v>
      </c>
      <c r="K9" s="222" t="s">
        <v>88</v>
      </c>
    </row>
    <row r="10" spans="1:11" ht="18">
      <c r="A10" s="126">
        <v>5</v>
      </c>
      <c r="B10" s="127" t="s">
        <v>141</v>
      </c>
      <c r="C10" s="128" t="s">
        <v>142</v>
      </c>
      <c r="D10" s="225" t="s">
        <v>134</v>
      </c>
      <c r="E10" s="222" t="s">
        <v>88</v>
      </c>
      <c r="F10" s="212"/>
      <c r="G10" s="126">
        <v>37</v>
      </c>
      <c r="H10" s="127" t="s">
        <v>199</v>
      </c>
      <c r="I10" s="128" t="s">
        <v>200</v>
      </c>
      <c r="J10" s="225" t="s">
        <v>134</v>
      </c>
      <c r="K10" s="222" t="s">
        <v>88</v>
      </c>
    </row>
    <row r="11" spans="1:11" ht="18">
      <c r="A11" s="126">
        <v>6</v>
      </c>
      <c r="B11" s="127" t="s">
        <v>143</v>
      </c>
      <c r="C11" s="128" t="s">
        <v>144</v>
      </c>
      <c r="D11" s="225" t="s">
        <v>134</v>
      </c>
      <c r="E11" s="222" t="s">
        <v>88</v>
      </c>
      <c r="F11" s="212"/>
      <c r="G11" s="126">
        <v>38</v>
      </c>
      <c r="H11" s="127" t="s">
        <v>201</v>
      </c>
      <c r="I11" s="128" t="s">
        <v>140</v>
      </c>
      <c r="J11" s="225" t="s">
        <v>134</v>
      </c>
      <c r="K11" s="222" t="s">
        <v>88</v>
      </c>
    </row>
    <row r="12" spans="1:11" ht="18">
      <c r="A12" s="126">
        <v>7</v>
      </c>
      <c r="B12" s="127" t="s">
        <v>145</v>
      </c>
      <c r="C12" s="128" t="s">
        <v>133</v>
      </c>
      <c r="D12" s="225" t="s">
        <v>134</v>
      </c>
      <c r="E12" s="222" t="s">
        <v>88</v>
      </c>
      <c r="F12" s="212"/>
      <c r="G12" s="126">
        <v>39</v>
      </c>
      <c r="H12" s="127" t="s">
        <v>202</v>
      </c>
      <c r="I12" s="128" t="s">
        <v>203</v>
      </c>
      <c r="J12" s="225" t="s">
        <v>134</v>
      </c>
      <c r="K12" s="222" t="s">
        <v>88</v>
      </c>
    </row>
    <row r="13" spans="1:11" ht="18">
      <c r="A13" s="126">
        <v>8</v>
      </c>
      <c r="B13" s="127" t="s">
        <v>146</v>
      </c>
      <c r="C13" s="128" t="s">
        <v>147</v>
      </c>
      <c r="D13" s="225" t="s">
        <v>148</v>
      </c>
      <c r="E13" s="222" t="s">
        <v>88</v>
      </c>
      <c r="F13" s="212"/>
      <c r="G13" s="126">
        <v>40</v>
      </c>
      <c r="H13" s="127" t="s">
        <v>204</v>
      </c>
      <c r="I13" s="128" t="s">
        <v>205</v>
      </c>
      <c r="J13" s="225" t="s">
        <v>134</v>
      </c>
      <c r="K13" s="222" t="s">
        <v>88</v>
      </c>
    </row>
    <row r="14" spans="1:11" ht="18">
      <c r="A14" s="126">
        <v>9</v>
      </c>
      <c r="B14" s="127" t="s">
        <v>149</v>
      </c>
      <c r="C14" s="128" t="s">
        <v>150</v>
      </c>
      <c r="D14" s="225" t="s">
        <v>148</v>
      </c>
      <c r="E14" s="222" t="s">
        <v>88</v>
      </c>
      <c r="F14" s="212"/>
      <c r="G14" s="126">
        <v>41</v>
      </c>
      <c r="H14" s="127" t="s">
        <v>206</v>
      </c>
      <c r="I14" s="128" t="s">
        <v>207</v>
      </c>
      <c r="J14" s="225" t="s">
        <v>148</v>
      </c>
      <c r="K14" s="222" t="s">
        <v>88</v>
      </c>
    </row>
    <row r="15" spans="1:11" ht="18">
      <c r="A15" s="126">
        <v>10</v>
      </c>
      <c r="B15" s="127" t="s">
        <v>151</v>
      </c>
      <c r="C15" s="128" t="s">
        <v>152</v>
      </c>
      <c r="D15" s="225" t="s">
        <v>148</v>
      </c>
      <c r="E15" s="222" t="s">
        <v>88</v>
      </c>
      <c r="F15" s="212"/>
      <c r="G15" s="126">
        <v>42</v>
      </c>
      <c r="H15" s="127" t="s">
        <v>208</v>
      </c>
      <c r="I15" s="128" t="s">
        <v>209</v>
      </c>
      <c r="J15" s="225" t="s">
        <v>148</v>
      </c>
      <c r="K15" s="222" t="s">
        <v>88</v>
      </c>
    </row>
    <row r="16" spans="1:11" ht="18">
      <c r="A16" s="126">
        <v>11</v>
      </c>
      <c r="B16" s="127" t="s">
        <v>153</v>
      </c>
      <c r="C16" s="128" t="s">
        <v>154</v>
      </c>
      <c r="D16" s="225" t="s">
        <v>148</v>
      </c>
      <c r="E16" s="222" t="s">
        <v>88</v>
      </c>
      <c r="F16" s="212"/>
      <c r="G16" s="126">
        <v>43</v>
      </c>
      <c r="H16" s="127" t="s">
        <v>210</v>
      </c>
      <c r="I16" s="128" t="s">
        <v>211</v>
      </c>
      <c r="J16" s="225" t="s">
        <v>148</v>
      </c>
      <c r="K16" s="222" t="s">
        <v>88</v>
      </c>
    </row>
    <row r="17" spans="1:11" ht="18">
      <c r="A17" s="126">
        <v>12</v>
      </c>
      <c r="B17" s="127" t="s">
        <v>155</v>
      </c>
      <c r="C17" s="128" t="s">
        <v>147</v>
      </c>
      <c r="D17" s="225" t="s">
        <v>148</v>
      </c>
      <c r="E17" s="222" t="s">
        <v>88</v>
      </c>
      <c r="F17" s="212"/>
      <c r="G17" s="126">
        <v>44</v>
      </c>
      <c r="H17" s="127" t="s">
        <v>212</v>
      </c>
      <c r="I17" s="128" t="s">
        <v>213</v>
      </c>
      <c r="J17" s="225" t="s">
        <v>148</v>
      </c>
      <c r="K17" s="222" t="s">
        <v>88</v>
      </c>
    </row>
    <row r="18" spans="1:11" ht="18">
      <c r="A18" s="126">
        <v>13</v>
      </c>
      <c r="B18" s="127" t="s">
        <v>156</v>
      </c>
      <c r="C18" s="128" t="s">
        <v>157</v>
      </c>
      <c r="D18" s="225" t="s">
        <v>148</v>
      </c>
      <c r="E18" s="222" t="s">
        <v>88</v>
      </c>
      <c r="F18" s="212"/>
      <c r="G18" s="126">
        <v>45</v>
      </c>
      <c r="H18" s="127" t="s">
        <v>214</v>
      </c>
      <c r="I18" s="128" t="s">
        <v>213</v>
      </c>
      <c r="J18" s="225" t="s">
        <v>148</v>
      </c>
      <c r="K18" s="222" t="s">
        <v>88</v>
      </c>
    </row>
    <row r="19" spans="1:11" ht="18">
      <c r="A19" s="126">
        <v>14</v>
      </c>
      <c r="B19" s="127" t="s">
        <v>158</v>
      </c>
      <c r="C19" s="128" t="s">
        <v>159</v>
      </c>
      <c r="D19" s="225" t="s">
        <v>148</v>
      </c>
      <c r="E19" s="222" t="s">
        <v>88</v>
      </c>
      <c r="F19" s="212"/>
      <c r="G19" s="126">
        <v>46</v>
      </c>
      <c r="H19" s="127" t="s">
        <v>215</v>
      </c>
      <c r="I19" s="128" t="s">
        <v>216</v>
      </c>
      <c r="J19" s="225" t="s">
        <v>148</v>
      </c>
      <c r="K19" s="222" t="s">
        <v>88</v>
      </c>
    </row>
    <row r="20" spans="1:11" ht="18">
      <c r="A20" s="126">
        <v>15</v>
      </c>
      <c r="B20" s="127" t="s">
        <v>160</v>
      </c>
      <c r="C20" s="128" t="s">
        <v>161</v>
      </c>
      <c r="D20" s="225" t="s">
        <v>148</v>
      </c>
      <c r="E20" s="222" t="s">
        <v>88</v>
      </c>
      <c r="F20" s="212"/>
      <c r="G20" s="126">
        <v>47</v>
      </c>
      <c r="H20" s="127" t="s">
        <v>217</v>
      </c>
      <c r="I20" s="128" t="s">
        <v>216</v>
      </c>
      <c r="J20" s="225" t="s">
        <v>148</v>
      </c>
      <c r="K20" s="222" t="s">
        <v>88</v>
      </c>
    </row>
    <row r="21" spans="1:11" ht="18">
      <c r="A21" s="126">
        <v>16</v>
      </c>
      <c r="B21" s="127" t="s">
        <v>162</v>
      </c>
      <c r="C21" s="128" t="s">
        <v>163</v>
      </c>
      <c r="D21" s="225" t="s">
        <v>164</v>
      </c>
      <c r="E21" s="222" t="s">
        <v>88</v>
      </c>
      <c r="F21" s="212"/>
      <c r="G21" s="126">
        <v>48</v>
      </c>
      <c r="H21" s="127" t="s">
        <v>218</v>
      </c>
      <c r="I21" s="128" t="s">
        <v>219</v>
      </c>
      <c r="J21" s="225" t="s">
        <v>148</v>
      </c>
      <c r="K21" s="222" t="s">
        <v>88</v>
      </c>
    </row>
    <row r="22" spans="1:11" ht="18">
      <c r="A22" s="126">
        <v>17</v>
      </c>
      <c r="B22" s="127" t="s">
        <v>165</v>
      </c>
      <c r="C22" s="128" t="s">
        <v>166</v>
      </c>
      <c r="D22" s="225" t="s">
        <v>164</v>
      </c>
      <c r="E22" s="222" t="s">
        <v>88</v>
      </c>
      <c r="G22" s="126">
        <v>49</v>
      </c>
      <c r="H22" s="127" t="s">
        <v>220</v>
      </c>
      <c r="I22" s="128" t="s">
        <v>216</v>
      </c>
      <c r="J22" s="225" t="s">
        <v>148</v>
      </c>
      <c r="K22" s="222" t="s">
        <v>88</v>
      </c>
    </row>
    <row r="23" spans="1:11" ht="18">
      <c r="A23" s="126">
        <v>18</v>
      </c>
      <c r="B23" s="127" t="s">
        <v>167</v>
      </c>
      <c r="C23" s="128" t="s">
        <v>168</v>
      </c>
      <c r="D23" s="225" t="s">
        <v>164</v>
      </c>
      <c r="E23" s="222" t="s">
        <v>88</v>
      </c>
      <c r="G23" s="126">
        <v>50</v>
      </c>
      <c r="H23" s="127" t="s">
        <v>221</v>
      </c>
      <c r="I23" s="128" t="s">
        <v>222</v>
      </c>
      <c r="J23" s="225" t="s">
        <v>164</v>
      </c>
      <c r="K23" s="222" t="s">
        <v>88</v>
      </c>
    </row>
    <row r="24" spans="1:11" ht="18">
      <c r="A24" s="126">
        <v>19</v>
      </c>
      <c r="B24" s="127" t="s">
        <v>169</v>
      </c>
      <c r="C24" s="128" t="s">
        <v>163</v>
      </c>
      <c r="D24" s="225" t="s">
        <v>164</v>
      </c>
      <c r="E24" s="222" t="s">
        <v>88</v>
      </c>
      <c r="G24" s="126">
        <v>51</v>
      </c>
      <c r="H24" s="127" t="s">
        <v>223</v>
      </c>
      <c r="I24" s="128" t="s">
        <v>181</v>
      </c>
      <c r="J24" s="225" t="s">
        <v>164</v>
      </c>
      <c r="K24" s="222" t="s">
        <v>88</v>
      </c>
    </row>
    <row r="25" spans="1:11" ht="18">
      <c r="A25" s="126">
        <v>20</v>
      </c>
      <c r="B25" s="127" t="s">
        <v>170</v>
      </c>
      <c r="C25" s="128" t="s">
        <v>171</v>
      </c>
      <c r="D25" s="225" t="s">
        <v>164</v>
      </c>
      <c r="E25" s="222" t="s">
        <v>88</v>
      </c>
      <c r="G25" s="126">
        <v>52</v>
      </c>
      <c r="H25" s="127" t="s">
        <v>224</v>
      </c>
      <c r="I25" s="128" t="s">
        <v>225</v>
      </c>
      <c r="J25" s="225" t="s">
        <v>164</v>
      </c>
      <c r="K25" s="222" t="s">
        <v>88</v>
      </c>
    </row>
    <row r="26" spans="1:11" ht="18">
      <c r="A26" s="126">
        <v>21</v>
      </c>
      <c r="B26" s="127" t="s">
        <v>172</v>
      </c>
      <c r="C26" s="128" t="s">
        <v>173</v>
      </c>
      <c r="D26" s="225" t="s">
        <v>164</v>
      </c>
      <c r="E26" s="222" t="s">
        <v>88</v>
      </c>
      <c r="G26" s="126">
        <v>53</v>
      </c>
      <c r="H26" s="127" t="s">
        <v>226</v>
      </c>
      <c r="I26" s="128" t="s">
        <v>227</v>
      </c>
      <c r="J26" s="225" t="s">
        <v>164</v>
      </c>
      <c r="K26" s="222" t="s">
        <v>88</v>
      </c>
    </row>
    <row r="27" spans="1:11" ht="18">
      <c r="A27" s="126">
        <v>22</v>
      </c>
      <c r="B27" s="127" t="s">
        <v>174</v>
      </c>
      <c r="C27" s="128" t="s">
        <v>175</v>
      </c>
      <c r="D27" s="225" t="s">
        <v>164</v>
      </c>
      <c r="E27" s="222" t="s">
        <v>88</v>
      </c>
      <c r="G27" s="126">
        <v>54</v>
      </c>
      <c r="H27" s="127" t="s">
        <v>228</v>
      </c>
      <c r="I27" s="128" t="s">
        <v>229</v>
      </c>
      <c r="J27" s="225" t="s">
        <v>164</v>
      </c>
      <c r="K27" s="222" t="s">
        <v>88</v>
      </c>
    </row>
    <row r="28" spans="1:11" ht="18">
      <c r="A28" s="126">
        <v>23</v>
      </c>
      <c r="B28" s="127" t="s">
        <v>176</v>
      </c>
      <c r="C28" s="128" t="s">
        <v>166</v>
      </c>
      <c r="D28" s="225" t="s">
        <v>164</v>
      </c>
      <c r="E28" s="222" t="s">
        <v>88</v>
      </c>
      <c r="G28" s="126">
        <v>55</v>
      </c>
      <c r="H28" s="127" t="s">
        <v>230</v>
      </c>
      <c r="I28" s="128" t="s">
        <v>231</v>
      </c>
      <c r="J28" s="225" t="s">
        <v>164</v>
      </c>
      <c r="K28" s="222" t="s">
        <v>88</v>
      </c>
    </row>
    <row r="29" spans="1:11" ht="18">
      <c r="A29" s="126">
        <v>24</v>
      </c>
      <c r="B29" s="127" t="s">
        <v>177</v>
      </c>
      <c r="C29" s="128" t="s">
        <v>178</v>
      </c>
      <c r="D29" s="225" t="s">
        <v>164</v>
      </c>
      <c r="E29" s="222" t="s">
        <v>88</v>
      </c>
      <c r="G29" s="126">
        <v>56</v>
      </c>
      <c r="H29" s="127" t="s">
        <v>232</v>
      </c>
      <c r="I29" s="128" t="s">
        <v>233</v>
      </c>
      <c r="J29" s="225" t="s">
        <v>164</v>
      </c>
      <c r="K29" s="222" t="s">
        <v>88</v>
      </c>
    </row>
    <row r="30" spans="1:11" ht="18">
      <c r="A30" s="126">
        <v>25</v>
      </c>
      <c r="B30" s="127" t="s">
        <v>179</v>
      </c>
      <c r="C30" s="128" t="s">
        <v>166</v>
      </c>
      <c r="D30" s="225" t="s">
        <v>164</v>
      </c>
      <c r="E30" s="222" t="s">
        <v>88</v>
      </c>
      <c r="G30" s="126">
        <v>57</v>
      </c>
      <c r="H30" s="127" t="s">
        <v>234</v>
      </c>
      <c r="I30" s="128" t="s">
        <v>235</v>
      </c>
      <c r="J30" s="225" t="s">
        <v>164</v>
      </c>
      <c r="K30" s="222" t="s">
        <v>88</v>
      </c>
    </row>
    <row r="31" spans="1:11" ht="18">
      <c r="A31" s="126">
        <v>26</v>
      </c>
      <c r="B31" s="127" t="s">
        <v>180</v>
      </c>
      <c r="C31" s="128" t="s">
        <v>181</v>
      </c>
      <c r="D31" s="225" t="s">
        <v>164</v>
      </c>
      <c r="E31" s="222" t="s">
        <v>88</v>
      </c>
      <c r="G31" s="126">
        <v>58</v>
      </c>
      <c r="H31" s="127" t="s">
        <v>236</v>
      </c>
      <c r="I31" s="128" t="s">
        <v>237</v>
      </c>
      <c r="J31" s="225" t="s">
        <v>164</v>
      </c>
      <c r="K31" s="222" t="s">
        <v>88</v>
      </c>
    </row>
    <row r="32" spans="1:11" ht="18">
      <c r="A32" s="126">
        <v>27</v>
      </c>
      <c r="B32" s="127" t="s">
        <v>182</v>
      </c>
      <c r="C32" s="128" t="s">
        <v>183</v>
      </c>
      <c r="D32" s="225" t="s">
        <v>164</v>
      </c>
      <c r="E32" s="222" t="s">
        <v>88</v>
      </c>
      <c r="G32" s="126">
        <v>59</v>
      </c>
      <c r="H32" s="127" t="s">
        <v>238</v>
      </c>
      <c r="I32" s="128" t="s">
        <v>166</v>
      </c>
      <c r="J32" s="225" t="s">
        <v>164</v>
      </c>
      <c r="K32" s="222" t="s">
        <v>88</v>
      </c>
    </row>
    <row r="33" spans="1:11" ht="18">
      <c r="A33" s="126">
        <v>28</v>
      </c>
      <c r="B33" s="127" t="s">
        <v>184</v>
      </c>
      <c r="C33" s="128" t="s">
        <v>183</v>
      </c>
      <c r="D33" s="225" t="s">
        <v>164</v>
      </c>
      <c r="E33" s="222" t="s">
        <v>88</v>
      </c>
      <c r="G33" s="126">
        <v>60</v>
      </c>
      <c r="H33" s="127" t="s">
        <v>239</v>
      </c>
      <c r="I33" s="128" t="s">
        <v>175</v>
      </c>
      <c r="J33" s="225" t="s">
        <v>164</v>
      </c>
      <c r="K33" s="222" t="s">
        <v>88</v>
      </c>
    </row>
    <row r="34" spans="1:11" ht="18">
      <c r="A34" s="126">
        <v>29</v>
      </c>
      <c r="B34" s="127" t="s">
        <v>185</v>
      </c>
      <c r="C34" s="128" t="s">
        <v>186</v>
      </c>
      <c r="D34" s="225" t="s">
        <v>164</v>
      </c>
      <c r="E34" s="222" t="s">
        <v>88</v>
      </c>
      <c r="G34" s="126">
        <v>61</v>
      </c>
      <c r="H34" s="127" t="s">
        <v>240</v>
      </c>
      <c r="I34" s="128" t="s">
        <v>241</v>
      </c>
      <c r="J34" s="225" t="s">
        <v>164</v>
      </c>
      <c r="K34" s="222" t="s">
        <v>88</v>
      </c>
    </row>
    <row r="35" spans="1:11" ht="18">
      <c r="A35" s="126">
        <v>30</v>
      </c>
      <c r="B35" s="127" t="s">
        <v>187</v>
      </c>
      <c r="C35" s="128" t="s">
        <v>188</v>
      </c>
      <c r="D35" s="225" t="s">
        <v>164</v>
      </c>
      <c r="E35" s="222" t="s">
        <v>88</v>
      </c>
      <c r="G35" s="126">
        <v>62</v>
      </c>
      <c r="H35" s="127" t="s">
        <v>242</v>
      </c>
      <c r="I35" s="128" t="s">
        <v>243</v>
      </c>
      <c r="J35" s="225" t="s">
        <v>164</v>
      </c>
      <c r="K35" s="222" t="s">
        <v>88</v>
      </c>
    </row>
    <row r="36" spans="1:11" ht="18">
      <c r="A36" s="126">
        <v>31</v>
      </c>
      <c r="B36" s="127" t="s">
        <v>189</v>
      </c>
      <c r="C36" s="128" t="s">
        <v>190</v>
      </c>
      <c r="D36" s="225" t="s">
        <v>164</v>
      </c>
      <c r="E36" s="222"/>
      <c r="G36" s="126">
        <v>63</v>
      </c>
      <c r="H36" s="127" t="s">
        <v>244</v>
      </c>
      <c r="I36" s="128" t="s">
        <v>245</v>
      </c>
      <c r="J36" s="225" t="s">
        <v>164</v>
      </c>
      <c r="K36" s="222" t="s">
        <v>88</v>
      </c>
    </row>
    <row r="37" spans="1:11" ht="18.75" thickBot="1">
      <c r="A37" s="129">
        <v>32</v>
      </c>
      <c r="B37" s="130" t="s">
        <v>191</v>
      </c>
      <c r="C37" s="131" t="s">
        <v>163</v>
      </c>
      <c r="D37" s="226" t="s">
        <v>164</v>
      </c>
      <c r="E37" s="223" t="s">
        <v>88</v>
      </c>
      <c r="G37" s="129">
        <v>64</v>
      </c>
      <c r="H37" s="130" t="s">
        <v>246</v>
      </c>
      <c r="I37" s="131" t="s">
        <v>245</v>
      </c>
      <c r="J37" s="226" t="s">
        <v>164</v>
      </c>
      <c r="K37" s="223" t="s">
        <v>88</v>
      </c>
    </row>
  </sheetData>
  <sheetProtection/>
  <mergeCells count="5">
    <mergeCell ref="A2:J2"/>
    <mergeCell ref="A1:J1"/>
    <mergeCell ref="A4:C4"/>
    <mergeCell ref="G4:J4"/>
    <mergeCell ref="A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8">
      <selection activeCell="N31" sqref="N31"/>
    </sheetView>
  </sheetViews>
  <sheetFormatPr defaultColWidth="11.421875" defaultRowHeight="12.75"/>
  <cols>
    <col min="1" max="1" width="2.7109375" style="0" customWidth="1"/>
    <col min="2" max="2" width="4.28125" style="0" customWidth="1"/>
    <col min="3" max="3" width="21.140625" style="0" customWidth="1"/>
    <col min="4" max="4" width="23.28125" style="0" customWidth="1"/>
    <col min="5" max="5" width="2.00390625" style="0" bestFit="1" customWidth="1"/>
    <col min="6" max="6" width="10.57421875" style="0" bestFit="1" customWidth="1"/>
    <col min="8" max="8" width="2.00390625" style="0" bestFit="1" customWidth="1"/>
    <col min="11" max="11" width="2.00390625" style="0" bestFit="1" customWidth="1"/>
    <col min="14" max="14" width="2.00390625" style="0" customWidth="1"/>
    <col min="17" max="17" width="6.8515625" style="0" customWidth="1"/>
  </cols>
  <sheetData>
    <row r="1" spans="1:17" ht="21">
      <c r="A1" s="262" t="str">
        <f>Datenblatt!A1</f>
        <v>14. Baden-Württembergische Einzelmeisterschaften der Jugend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ht="21">
      <c r="A2" s="262" t="str">
        <f>Datenblatt!A2</f>
        <v>am 12./13. Dezember 2009 in Balingen / TTVWH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1:17" ht="21">
      <c r="A3" s="268" t="s">
        <v>129</v>
      </c>
      <c r="B3" s="269"/>
      <c r="C3" s="269"/>
      <c r="D3" s="269"/>
      <c r="E3" s="269"/>
      <c r="F3" s="269"/>
      <c r="G3" s="269"/>
      <c r="H3" s="88"/>
      <c r="I3" s="270" t="s">
        <v>102</v>
      </c>
      <c r="J3" s="270"/>
      <c r="K3" s="270"/>
      <c r="L3" s="270"/>
      <c r="M3" s="270"/>
      <c r="N3" s="270"/>
      <c r="O3" s="270"/>
      <c r="P3" s="270"/>
      <c r="Q3" s="270"/>
    </row>
    <row r="4" spans="1:8" ht="6" customHeight="1">
      <c r="A4" s="34"/>
      <c r="B4" s="34"/>
      <c r="H4" s="33"/>
    </row>
    <row r="5" spans="1:16" ht="12.75">
      <c r="A5" s="41"/>
      <c r="B5" s="42"/>
      <c r="C5" s="42" t="s">
        <v>28</v>
      </c>
      <c r="D5" s="42"/>
      <c r="E5" s="43"/>
      <c r="F5" s="47" t="s">
        <v>29</v>
      </c>
      <c r="G5" s="48"/>
      <c r="H5" s="49"/>
      <c r="I5" s="53" t="s">
        <v>30</v>
      </c>
      <c r="J5" s="54"/>
      <c r="K5" s="103"/>
      <c r="L5" s="58" t="s">
        <v>31</v>
      </c>
      <c r="M5" s="105"/>
      <c r="N5" s="59"/>
      <c r="P5" s="7"/>
    </row>
    <row r="6" spans="1:16" ht="12.75">
      <c r="A6" s="44"/>
      <c r="B6" s="80" t="s">
        <v>72</v>
      </c>
      <c r="C6" s="45" t="s">
        <v>45</v>
      </c>
      <c r="D6" s="45" t="s">
        <v>46</v>
      </c>
      <c r="E6" s="46"/>
      <c r="F6" s="50" t="s">
        <v>45</v>
      </c>
      <c r="G6" s="51"/>
      <c r="H6" s="52"/>
      <c r="I6" s="55" t="s">
        <v>45</v>
      </c>
      <c r="J6" s="56"/>
      <c r="K6" s="104"/>
      <c r="L6" s="60" t="s">
        <v>45</v>
      </c>
      <c r="M6" s="106"/>
      <c r="N6" s="61"/>
      <c r="P6" s="7"/>
    </row>
    <row r="7" spans="1:5" ht="12.75">
      <c r="A7" s="37" t="s">
        <v>2</v>
      </c>
      <c r="B7" s="143">
        <v>46</v>
      </c>
      <c r="C7" s="73" t="str">
        <f>IF(B7="","",VLOOKUP(B7,Jungen,2))</f>
        <v>Kolbinger, Pierre</v>
      </c>
      <c r="D7" s="72" t="str">
        <f>IF(B7="","",VLOOKUP(B7,Jungen,3))</f>
        <v>FT 1844 Freiburg</v>
      </c>
      <c r="E7" s="100">
        <v>3</v>
      </c>
    </row>
    <row r="8" spans="1:8" ht="13.5">
      <c r="A8" s="38"/>
      <c r="B8" s="79"/>
      <c r="C8" s="74" t="s">
        <v>125</v>
      </c>
      <c r="D8" s="10" t="s">
        <v>81</v>
      </c>
      <c r="E8" s="35"/>
      <c r="F8" s="266" t="str">
        <f>IF(E7&gt;E9,C7,IF(E7&lt;E9,C9,""))</f>
        <v>Kolbinger, Pierre</v>
      </c>
      <c r="G8" s="267"/>
      <c r="H8" s="100">
        <v>3</v>
      </c>
    </row>
    <row r="9" spans="1:8" ht="12.75">
      <c r="A9" s="37" t="s">
        <v>3</v>
      </c>
      <c r="B9" s="143">
        <v>54</v>
      </c>
      <c r="C9" s="75" t="str">
        <f>IF(B9="","",VLOOKUP(B9,Jungen,2))</f>
        <v>Hadlaczky, Stefan</v>
      </c>
      <c r="D9" s="72" t="str">
        <f>IF(B9="","",VLOOKUP(B9,Jungen,3))</f>
        <v>TSV Untereisesheim</v>
      </c>
      <c r="E9" s="101">
        <v>1</v>
      </c>
      <c r="F9" s="40" t="s">
        <v>44</v>
      </c>
      <c r="G9" s="239" t="s">
        <v>309</v>
      </c>
      <c r="H9" s="35"/>
    </row>
    <row r="10" spans="1:12" ht="12.75">
      <c r="A10" s="38"/>
      <c r="B10" s="79"/>
      <c r="C10" s="76"/>
      <c r="D10" s="10"/>
      <c r="F10" s="10" t="s">
        <v>113</v>
      </c>
      <c r="G10" s="10" t="s">
        <v>96</v>
      </c>
      <c r="H10" s="36"/>
      <c r="I10" s="266" t="str">
        <f>IF(H8&gt;H12,F8,IF(H8&lt;H12,F12,""))</f>
        <v>Kolbinger, Pierre</v>
      </c>
      <c r="J10" s="267"/>
      <c r="K10" s="100">
        <v>3</v>
      </c>
      <c r="L10" s="6"/>
    </row>
    <row r="11" spans="1:12" ht="12.75">
      <c r="A11" s="37" t="s">
        <v>4</v>
      </c>
      <c r="B11" s="143">
        <v>57</v>
      </c>
      <c r="C11" s="75" t="str">
        <f>IF(B11="","",VLOOKUP(B11,Jungen,2))</f>
        <v>Hoffmann, Rudolf</v>
      </c>
      <c r="D11" s="72" t="str">
        <f>IF(B11="","",VLOOKUP(B11,Jungen,3))</f>
        <v>SV Rosenfeld</v>
      </c>
      <c r="E11" s="102">
        <v>2</v>
      </c>
      <c r="H11" s="36"/>
      <c r="I11" s="40" t="s">
        <v>44</v>
      </c>
      <c r="J11" s="79" t="s">
        <v>333</v>
      </c>
      <c r="K11" s="35"/>
      <c r="L11" s="6"/>
    </row>
    <row r="12" spans="1:12" ht="13.5">
      <c r="A12" s="38"/>
      <c r="B12" s="79"/>
      <c r="C12" s="74" t="s">
        <v>125</v>
      </c>
      <c r="D12" s="10" t="s">
        <v>82</v>
      </c>
      <c r="E12" s="35"/>
      <c r="F12" s="266" t="str">
        <f>IF(E11&gt;E13,C11,IF(E11&lt;E13,C13,""))</f>
        <v>Geßner, Simon</v>
      </c>
      <c r="G12" s="267"/>
      <c r="H12" s="101">
        <v>1</v>
      </c>
      <c r="K12" s="36"/>
      <c r="L12" s="6"/>
    </row>
    <row r="13" spans="1:12" ht="12.75">
      <c r="A13" s="37" t="s">
        <v>5</v>
      </c>
      <c r="B13" s="143">
        <v>52</v>
      </c>
      <c r="C13" s="75" t="str">
        <f>IF(B13="","",VLOOKUP(B13,Jungen,2))</f>
        <v>Geßner, Simon</v>
      </c>
      <c r="D13" s="72" t="str">
        <f>IF(B13="","",VLOOKUP(B13,Jungen,3))</f>
        <v>VfL Kirchheim</v>
      </c>
      <c r="E13" s="101">
        <v>3</v>
      </c>
      <c r="F13" s="40" t="s">
        <v>44</v>
      </c>
      <c r="G13" s="239" t="s">
        <v>317</v>
      </c>
      <c r="K13" s="36"/>
      <c r="L13" s="6"/>
    </row>
    <row r="14" spans="1:14" ht="12.75">
      <c r="A14" s="38"/>
      <c r="B14" s="79"/>
      <c r="C14" s="76"/>
      <c r="D14" s="10"/>
      <c r="I14" s="10" t="s">
        <v>114</v>
      </c>
      <c r="J14" s="10" t="s">
        <v>97</v>
      </c>
      <c r="K14" s="36"/>
      <c r="L14" s="266" t="str">
        <f>IF(K10&gt;K18,I10,IF(K10&lt;K18,I18,""))</f>
        <v>Kolbinger, Pierre</v>
      </c>
      <c r="M14" s="267"/>
      <c r="N14" s="100">
        <v>3</v>
      </c>
    </row>
    <row r="15" spans="1:15" ht="12.75">
      <c r="A15" s="37" t="s">
        <v>32</v>
      </c>
      <c r="B15" s="143">
        <v>53</v>
      </c>
      <c r="C15" s="75" t="str">
        <f>IF(B15="","",VLOOKUP(B15,Jungen,2))</f>
        <v>Gottheit, David</v>
      </c>
      <c r="D15" s="72" t="str">
        <f>IF(B15="","",VLOOKUP(B15,Jungen,3))</f>
        <v>SV Plüderhausen</v>
      </c>
      <c r="E15" s="102">
        <v>3</v>
      </c>
      <c r="K15" s="36"/>
      <c r="L15" s="40" t="s">
        <v>44</v>
      </c>
      <c r="M15" s="239" t="s">
        <v>328</v>
      </c>
      <c r="N15" s="87"/>
      <c r="O15" s="6"/>
    </row>
    <row r="16" spans="1:15" ht="13.5">
      <c r="A16" s="38"/>
      <c r="B16" s="79"/>
      <c r="C16" s="74" t="s">
        <v>125</v>
      </c>
      <c r="D16" s="10" t="s">
        <v>83</v>
      </c>
      <c r="E16" s="35"/>
      <c r="F16" s="266" t="str">
        <f>IF(E15&gt;E17,C15,IF(E15&lt;E17,C17,""))</f>
        <v>Gottheit, David</v>
      </c>
      <c r="G16" s="267"/>
      <c r="H16" s="100">
        <v>2</v>
      </c>
      <c r="K16" s="36"/>
      <c r="L16" s="6"/>
      <c r="M16" s="6"/>
      <c r="N16" s="36"/>
      <c r="O16" s="6"/>
    </row>
    <row r="17" spans="1:15" ht="12.75">
      <c r="A17" s="37" t="s">
        <v>33</v>
      </c>
      <c r="B17" s="143">
        <v>56</v>
      </c>
      <c r="C17" s="75" t="str">
        <f>IF(B17="","",VLOOKUP(B17,Jungen,2))</f>
        <v>Hoffmann, Alexander</v>
      </c>
      <c r="D17" s="72" t="str">
        <f>IF(B17="","",VLOOKUP(B17,Jungen,3))</f>
        <v>SG Deißlingen</v>
      </c>
      <c r="E17" s="101">
        <v>2</v>
      </c>
      <c r="F17" s="40" t="s">
        <v>44</v>
      </c>
      <c r="G17" s="239" t="s">
        <v>320</v>
      </c>
      <c r="H17" s="35"/>
      <c r="K17" s="36"/>
      <c r="L17" s="6"/>
      <c r="M17" s="6"/>
      <c r="N17" s="36"/>
      <c r="O17" s="6"/>
    </row>
    <row r="18" spans="1:15" ht="12.75">
      <c r="A18" s="38"/>
      <c r="B18" s="79"/>
      <c r="C18" s="76"/>
      <c r="D18" s="10"/>
      <c r="F18" s="10" t="s">
        <v>113</v>
      </c>
      <c r="G18" s="10" t="s">
        <v>97</v>
      </c>
      <c r="H18" s="36"/>
      <c r="I18" s="266" t="str">
        <f>IF(H16&gt;H20,F16,IF(H16&lt;H20,F20,""))</f>
        <v>Steinle, Dean</v>
      </c>
      <c r="J18" s="267"/>
      <c r="K18" s="101">
        <v>2</v>
      </c>
      <c r="L18" s="6"/>
      <c r="M18" s="6"/>
      <c r="N18" s="36"/>
      <c r="O18" s="6"/>
    </row>
    <row r="19" spans="1:14" ht="12.75">
      <c r="A19" s="37" t="s">
        <v>34</v>
      </c>
      <c r="B19" s="143">
        <v>63</v>
      </c>
      <c r="C19" s="75" t="str">
        <f>IF(B19="","",VLOOKUP(B19,Jungen,2))</f>
        <v>Steinle, Dean</v>
      </c>
      <c r="D19" s="72" t="str">
        <f>IF(B19="","",VLOOKUP(B19,Jungen,3))</f>
        <v>TTC Bietigheim-Bissingen</v>
      </c>
      <c r="E19" s="102">
        <v>3</v>
      </c>
      <c r="H19" s="36"/>
      <c r="I19" s="40" t="s">
        <v>44</v>
      </c>
      <c r="J19" s="239" t="s">
        <v>327</v>
      </c>
      <c r="M19" s="6"/>
      <c r="N19" s="36"/>
    </row>
    <row r="20" spans="1:14" ht="13.5">
      <c r="A20" s="38"/>
      <c r="B20" s="79"/>
      <c r="C20" s="74" t="s">
        <v>125</v>
      </c>
      <c r="D20" s="10" t="s">
        <v>84</v>
      </c>
      <c r="E20" s="35"/>
      <c r="F20" s="266" t="str">
        <f>IF(E19&gt;E21,C19,IF(E19&lt;E21,C21,""))</f>
        <v>Steinle, Dean</v>
      </c>
      <c r="G20" s="267"/>
      <c r="H20" s="101">
        <v>3</v>
      </c>
      <c r="L20" t="s">
        <v>85</v>
      </c>
      <c r="M20" s="6"/>
      <c r="N20" s="36"/>
    </row>
    <row r="21" spans="1:15" ht="12.75">
      <c r="A21" s="37" t="s">
        <v>35</v>
      </c>
      <c r="B21" s="143">
        <v>34</v>
      </c>
      <c r="C21" s="73" t="str">
        <f>IF(B21="","",VLOOKUP(B21,Jungen,2))</f>
        <v>Breitschopf, Gregor</v>
      </c>
      <c r="D21" s="72" t="str">
        <f>IF(B21="","",VLOOKUP(B21,Jungen,3))</f>
        <v>TSV Karlsdorf</v>
      </c>
      <c r="E21" s="101">
        <v>0</v>
      </c>
      <c r="F21" s="40" t="s">
        <v>44</v>
      </c>
      <c r="G21" s="239" t="s">
        <v>306</v>
      </c>
      <c r="L21" s="10" t="s">
        <v>115</v>
      </c>
      <c r="M21" s="39" t="s">
        <v>83</v>
      </c>
      <c r="N21" s="85"/>
      <c r="O21" s="6"/>
    </row>
    <row r="22" spans="1:16" ht="12.75">
      <c r="A22" s="38"/>
      <c r="B22" s="79"/>
      <c r="C22" s="76"/>
      <c r="D22" s="10"/>
      <c r="M22" s="6"/>
      <c r="N22" s="36"/>
      <c r="O22" s="266" t="str">
        <f>IF(N14&gt;N30,L14,IF(N14&lt;N30,L30,""))</f>
        <v>Kolbinger, Pierre</v>
      </c>
      <c r="P22" s="267"/>
    </row>
    <row r="23" spans="1:15" ht="13.5">
      <c r="A23" s="37" t="s">
        <v>36</v>
      </c>
      <c r="B23" s="143">
        <v>36</v>
      </c>
      <c r="C23" s="73" t="str">
        <f>IF(B23="","",VLOOKUP(B23,Jungen,2))</f>
        <v>Frey, Michael</v>
      </c>
      <c r="D23" s="72" t="str">
        <f>IF(B23="","",VLOOKUP(B23,Jungen,3))</f>
        <v>TTG Neckarbischofsheim</v>
      </c>
      <c r="E23" s="102">
        <v>3</v>
      </c>
      <c r="M23" s="6"/>
      <c r="N23" s="36"/>
      <c r="O23" s="62" t="s">
        <v>91</v>
      </c>
    </row>
    <row r="24" spans="1:16" ht="13.5">
      <c r="A24" s="38"/>
      <c r="B24" s="79"/>
      <c r="C24" s="74" t="s">
        <v>125</v>
      </c>
      <c r="D24" s="10" t="s">
        <v>96</v>
      </c>
      <c r="E24" s="35"/>
      <c r="F24" s="266" t="str">
        <f>IF(E23&gt;E25,C23,IF(E23&lt;E25,C25,""))</f>
        <v>Frey, Michael</v>
      </c>
      <c r="G24" s="267"/>
      <c r="H24" s="100">
        <v>0</v>
      </c>
      <c r="M24" s="6"/>
      <c r="N24" s="36"/>
      <c r="O24" s="40" t="s">
        <v>44</v>
      </c>
      <c r="P24" s="79" t="s">
        <v>336</v>
      </c>
    </row>
    <row r="25" spans="1:14" ht="12.75">
      <c r="A25" s="37" t="s">
        <v>37</v>
      </c>
      <c r="B25" s="143">
        <v>58</v>
      </c>
      <c r="C25" s="75" t="str">
        <f>IF(B25="","",VLOOKUP(B25,Jungen,2))</f>
        <v>Mangold, Manuel</v>
      </c>
      <c r="D25" s="72" t="str">
        <f>IF(B25="","",VLOOKUP(B25,Jungen,3))</f>
        <v>TGV Eintracht Beilstein</v>
      </c>
      <c r="E25" s="101">
        <v>1</v>
      </c>
      <c r="F25" s="40" t="s">
        <v>44</v>
      </c>
      <c r="G25" s="239" t="s">
        <v>314</v>
      </c>
      <c r="H25" s="35"/>
      <c r="M25" s="6"/>
      <c r="N25" s="36"/>
    </row>
    <row r="26" spans="1:14" ht="12.75">
      <c r="A26" s="38"/>
      <c r="B26" s="79"/>
      <c r="C26" s="76"/>
      <c r="D26" s="10"/>
      <c r="F26" s="10" t="s">
        <v>113</v>
      </c>
      <c r="G26" s="10" t="s">
        <v>98</v>
      </c>
      <c r="H26" s="36"/>
      <c r="I26" s="266" t="str">
        <f>IF(H24&gt;H28,F24,IF(H24&lt;H28,F28,""))</f>
        <v>Luchner, Lukas</v>
      </c>
      <c r="J26" s="267"/>
      <c r="K26" s="100">
        <v>3</v>
      </c>
      <c r="L26" s="6"/>
      <c r="M26" s="6"/>
      <c r="N26" s="36"/>
    </row>
    <row r="27" spans="1:14" ht="12.75">
      <c r="A27" s="37" t="s">
        <v>38</v>
      </c>
      <c r="B27" s="143">
        <v>59</v>
      </c>
      <c r="C27" s="75" t="str">
        <f>IF(B27="","",VLOOKUP(B27,Jungen,2))</f>
        <v>Mayer, Tom</v>
      </c>
      <c r="D27" s="72" t="str">
        <f>IF(B27="","",VLOOKUP(B27,Jungen,3))</f>
        <v>TSG 1845 Heilbronn</v>
      </c>
      <c r="E27" s="102">
        <v>0</v>
      </c>
      <c r="H27" s="36"/>
      <c r="I27" s="40" t="s">
        <v>44</v>
      </c>
      <c r="J27" s="239" t="s">
        <v>324</v>
      </c>
      <c r="K27" s="35"/>
      <c r="L27" s="6"/>
      <c r="M27" s="6"/>
      <c r="N27" s="36"/>
    </row>
    <row r="28" spans="1:14" ht="13.5">
      <c r="A28" s="38"/>
      <c r="B28" s="79"/>
      <c r="C28" s="74" t="s">
        <v>125</v>
      </c>
      <c r="D28" s="10" t="s">
        <v>97</v>
      </c>
      <c r="E28" s="35"/>
      <c r="F28" s="266" t="str">
        <f>IF(E27&gt;E29,C27,IF(E27&lt;E29,C29,""))</f>
        <v>Luchner, Lukas</v>
      </c>
      <c r="G28" s="267"/>
      <c r="H28" s="101">
        <v>3</v>
      </c>
      <c r="K28" s="36"/>
      <c r="L28" s="6"/>
      <c r="M28" s="6"/>
      <c r="N28" s="36"/>
    </row>
    <row r="29" spans="1:14" ht="12.75">
      <c r="A29" s="37" t="s">
        <v>39</v>
      </c>
      <c r="B29" s="143">
        <v>47</v>
      </c>
      <c r="C29" s="75" t="str">
        <f>IF(B29="","",VLOOKUP(B29,Jungen,2))</f>
        <v>Luchner, Lukas</v>
      </c>
      <c r="D29" s="72" t="str">
        <f>IF(B29="","",VLOOKUP(B29,Jungen,3))</f>
        <v>FT 1844 Freiburg</v>
      </c>
      <c r="E29" s="101">
        <v>3</v>
      </c>
      <c r="F29" s="40" t="s">
        <v>44</v>
      </c>
      <c r="G29" s="239" t="s">
        <v>305</v>
      </c>
      <c r="K29" s="36"/>
      <c r="L29" s="6"/>
      <c r="M29" s="6"/>
      <c r="N29" s="36"/>
    </row>
    <row r="30" spans="1:14" ht="12.75">
      <c r="A30" s="38"/>
      <c r="B30" s="79"/>
      <c r="C30" s="76"/>
      <c r="D30" s="10"/>
      <c r="I30" s="10" t="s">
        <v>114</v>
      </c>
      <c r="J30" s="10" t="s">
        <v>98</v>
      </c>
      <c r="K30" s="36"/>
      <c r="L30" s="266" t="str">
        <f>IF(K26&gt;K34,I26,IF(K26&lt;K34,I34,""))</f>
        <v>Luchner, Lukas</v>
      </c>
      <c r="M30" s="267"/>
      <c r="N30" s="101">
        <v>0</v>
      </c>
    </row>
    <row r="31" spans="1:14" ht="12.75">
      <c r="A31" s="37" t="s">
        <v>40</v>
      </c>
      <c r="B31" s="143">
        <v>43</v>
      </c>
      <c r="C31" s="75" t="str">
        <f>IF(B31="","",VLOOKUP(B31,Jungen,2))</f>
        <v>Glunk, Adrian</v>
      </c>
      <c r="D31" s="72" t="str">
        <f>IF(B31="","",VLOOKUP(B31,Jungen,3))</f>
        <v>DJK Offenburg</v>
      </c>
      <c r="E31" s="102">
        <v>3</v>
      </c>
      <c r="K31" s="36"/>
      <c r="L31" s="40" t="s">
        <v>44</v>
      </c>
      <c r="M31" s="239" t="s">
        <v>331</v>
      </c>
      <c r="N31" s="86"/>
    </row>
    <row r="32" spans="1:12" ht="13.5">
      <c r="A32" s="38"/>
      <c r="B32" s="79"/>
      <c r="C32" s="74" t="s">
        <v>125</v>
      </c>
      <c r="D32" s="10" t="s">
        <v>98</v>
      </c>
      <c r="E32" s="35"/>
      <c r="F32" s="266" t="str">
        <f>IF(E31&gt;E33,C31,IF(E31&lt;E33,C33,""))</f>
        <v>Glunk, Adrian</v>
      </c>
      <c r="G32" s="267"/>
      <c r="H32" s="100">
        <v>1</v>
      </c>
      <c r="K32" s="36"/>
      <c r="L32" s="6"/>
    </row>
    <row r="33" spans="1:12" ht="12.75">
      <c r="A33" s="37" t="s">
        <v>41</v>
      </c>
      <c r="B33" s="143">
        <v>38</v>
      </c>
      <c r="C33" s="75" t="str">
        <f>IF(B33="","",VLOOKUP(B33,Jungen,2))</f>
        <v>Gerhold, Maximilian</v>
      </c>
      <c r="D33" s="72" t="str">
        <f>IF(B33="","",VLOOKUP(B33,Jungen,3))</f>
        <v>TTV Weinheim-West</v>
      </c>
      <c r="E33" s="101">
        <v>2</v>
      </c>
      <c r="F33" s="40" t="s">
        <v>44</v>
      </c>
      <c r="G33" s="239" t="s">
        <v>312</v>
      </c>
      <c r="H33" s="35"/>
      <c r="K33" s="36"/>
      <c r="L33" s="6"/>
    </row>
    <row r="34" spans="1:12" ht="12.75">
      <c r="A34" s="38"/>
      <c r="B34" s="79"/>
      <c r="C34" s="76"/>
      <c r="D34" s="10"/>
      <c r="F34" s="10" t="s">
        <v>113</v>
      </c>
      <c r="G34" s="10" t="s">
        <v>99</v>
      </c>
      <c r="H34" s="36"/>
      <c r="I34" s="266" t="str">
        <f>IF(H32&gt;H36,F32,IF(H32&lt;H36,F36,""))</f>
        <v>Bluhm, Florian</v>
      </c>
      <c r="J34" s="267"/>
      <c r="K34" s="101">
        <v>2</v>
      </c>
      <c r="L34" s="6"/>
    </row>
    <row r="35" spans="1:10" ht="12.75">
      <c r="A35" s="37" t="s">
        <v>42</v>
      </c>
      <c r="B35" s="143">
        <v>33</v>
      </c>
      <c r="C35" s="75" t="str">
        <f>IF(B35="","",VLOOKUP(B35,Jungen,2))</f>
        <v>Bluhm, Florian</v>
      </c>
      <c r="D35" s="72" t="str">
        <f>IF(B35="","",VLOOKUP(B35,Jungen,3))</f>
        <v>ASV Grünwettersbach</v>
      </c>
      <c r="E35" s="102">
        <v>3</v>
      </c>
      <c r="H35" s="36"/>
      <c r="I35" s="40" t="s">
        <v>44</v>
      </c>
      <c r="J35" s="239" t="s">
        <v>325</v>
      </c>
    </row>
    <row r="36" spans="1:8" ht="13.5">
      <c r="A36" s="38"/>
      <c r="B36" s="79"/>
      <c r="C36" s="74" t="s">
        <v>125</v>
      </c>
      <c r="D36" s="10" t="s">
        <v>99</v>
      </c>
      <c r="E36" s="35"/>
      <c r="F36" s="266" t="str">
        <f>IF(E35&gt;E37,C35,IF(E35&lt;E37,C37,""))</f>
        <v>Bluhm, Florian</v>
      </c>
      <c r="G36" s="267"/>
      <c r="H36" s="101">
        <v>3</v>
      </c>
    </row>
    <row r="37" spans="1:7" ht="12.75">
      <c r="A37" s="37" t="s">
        <v>43</v>
      </c>
      <c r="B37" s="143">
        <v>35</v>
      </c>
      <c r="C37" s="73" t="str">
        <f>IF(B37="","",VLOOKUP(B37,Jungen,2))</f>
        <v>Breitschopf, Richard</v>
      </c>
      <c r="D37" s="72" t="str">
        <f>IF(B37="","",VLOOKUP(B37,Jungen,3))</f>
        <v>TSV Karlsdorf</v>
      </c>
      <c r="E37" s="101">
        <v>2</v>
      </c>
      <c r="F37" s="40" t="s">
        <v>44</v>
      </c>
      <c r="G37" s="239" t="s">
        <v>319</v>
      </c>
    </row>
    <row r="38" spans="1:2" ht="12.75">
      <c r="A38" s="38"/>
      <c r="B38" s="38"/>
    </row>
    <row r="39" spans="1:4" ht="12.75">
      <c r="A39" s="38"/>
      <c r="B39" s="38"/>
      <c r="C39" s="39"/>
      <c r="D39" s="10"/>
    </row>
  </sheetData>
  <sheetProtection/>
  <mergeCells count="19">
    <mergeCell ref="I3:Q3"/>
    <mergeCell ref="F12:G12"/>
    <mergeCell ref="F16:G16"/>
    <mergeCell ref="I10:J10"/>
    <mergeCell ref="F36:G36"/>
    <mergeCell ref="I34:J34"/>
    <mergeCell ref="I26:J26"/>
    <mergeCell ref="F32:G32"/>
    <mergeCell ref="F28:G28"/>
    <mergeCell ref="A1:Q1"/>
    <mergeCell ref="A2:Q2"/>
    <mergeCell ref="L30:M30"/>
    <mergeCell ref="F24:G24"/>
    <mergeCell ref="F8:G8"/>
    <mergeCell ref="O22:P22"/>
    <mergeCell ref="I18:J18"/>
    <mergeCell ref="F20:G20"/>
    <mergeCell ref="L14:M14"/>
    <mergeCell ref="A3:G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4"/>
  <sheetViews>
    <sheetView zoomScalePageLayoutView="0" workbookViewId="0" topLeftCell="B3">
      <selection activeCell="S25" sqref="S25"/>
    </sheetView>
  </sheetViews>
  <sheetFormatPr defaultColWidth="11.421875" defaultRowHeight="12.75"/>
  <cols>
    <col min="1" max="1" width="2.7109375" style="0" customWidth="1"/>
    <col min="2" max="2" width="4.8515625" style="114" bestFit="1" customWidth="1"/>
    <col min="3" max="3" width="32.8515625" style="0" bestFit="1" customWidth="1"/>
    <col min="4" max="4" width="35.7109375" style="0" customWidth="1"/>
    <col min="5" max="5" width="2.00390625" style="0" bestFit="1" customWidth="1"/>
    <col min="6" max="6" width="1.7109375" style="0" hidden="1" customWidth="1"/>
    <col min="7" max="7" width="10.57421875" style="0" customWidth="1"/>
    <col min="9" max="9" width="2.00390625" style="0" bestFit="1" customWidth="1"/>
    <col min="10" max="10" width="1.7109375" style="0" hidden="1" customWidth="1"/>
    <col min="13" max="13" width="2.00390625" style="0" bestFit="1" customWidth="1"/>
    <col min="14" max="14" width="1.7109375" style="0" hidden="1" customWidth="1"/>
    <col min="16" max="16" width="14.00390625" style="0" customWidth="1"/>
    <col min="17" max="17" width="2.00390625" style="0" customWidth="1"/>
    <col min="18" max="18" width="21.421875" style="0" bestFit="1" customWidth="1"/>
  </cols>
  <sheetData>
    <row r="1" spans="1:19" ht="21">
      <c r="A1" s="262" t="str">
        <f>Datenblatt!A1</f>
        <v>14. Baden-Württembergische Einzelmeisterschaften der Jugend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21">
      <c r="A2" s="262" t="str">
        <f>Datenblatt!A2</f>
        <v>am 12./13. Dezember 2009 in Balingen / TTVWH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7" ht="21">
      <c r="A3" s="271" t="s">
        <v>130</v>
      </c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88"/>
    </row>
    <row r="4" spans="1:10" ht="6" customHeight="1">
      <c r="A4" s="34"/>
      <c r="B4" s="110"/>
      <c r="I4" s="33"/>
      <c r="J4" s="33"/>
    </row>
    <row r="5" spans="1:19" ht="12.75">
      <c r="A5" s="41"/>
      <c r="B5" s="111"/>
      <c r="C5" s="42" t="s">
        <v>28</v>
      </c>
      <c r="D5" s="42"/>
      <c r="E5" s="43"/>
      <c r="F5" s="42"/>
      <c r="G5" s="47" t="s">
        <v>29</v>
      </c>
      <c r="H5" s="48"/>
      <c r="I5" s="49"/>
      <c r="J5" s="202"/>
      <c r="K5" s="53" t="s">
        <v>30</v>
      </c>
      <c r="L5" s="54"/>
      <c r="M5" s="103"/>
      <c r="N5" s="103"/>
      <c r="O5" s="58" t="s">
        <v>31</v>
      </c>
      <c r="P5" s="105"/>
      <c r="Q5" s="59"/>
      <c r="S5" s="7"/>
    </row>
    <row r="6" spans="1:19" ht="12.75">
      <c r="A6" s="44"/>
      <c r="B6" s="112" t="s">
        <v>72</v>
      </c>
      <c r="C6" s="45" t="s">
        <v>45</v>
      </c>
      <c r="D6" s="45" t="s">
        <v>46</v>
      </c>
      <c r="E6" s="46"/>
      <c r="F6" s="201"/>
      <c r="G6" s="50" t="s">
        <v>45</v>
      </c>
      <c r="H6" s="51"/>
      <c r="I6" s="52"/>
      <c r="J6" s="203"/>
      <c r="K6" s="55" t="s">
        <v>45</v>
      </c>
      <c r="L6" s="56"/>
      <c r="M6" s="104"/>
      <c r="N6" s="104"/>
      <c r="O6" s="60" t="s">
        <v>45</v>
      </c>
      <c r="P6" s="106"/>
      <c r="Q6" s="61"/>
      <c r="S6" s="7"/>
    </row>
    <row r="7" spans="1:6" ht="12.75">
      <c r="A7" s="37" t="s">
        <v>2</v>
      </c>
      <c r="B7" s="219" t="str">
        <f>'Datenblatt Doppel'!L27</f>
        <v>46 / 47</v>
      </c>
      <c r="C7" s="73" t="str">
        <f>'Datenblatt Doppel'!M27</f>
        <v>Kolbinger, Pierre/ Luchner, Lukas</v>
      </c>
      <c r="D7" s="72" t="str">
        <f>'Datenblatt Doppel'!N27</f>
        <v>FT 1844 Freiburg/ FT 1844 Freiburg</v>
      </c>
      <c r="E7" s="207">
        <v>3</v>
      </c>
      <c r="F7" s="109"/>
    </row>
    <row r="8" spans="1:10" ht="13.5">
      <c r="A8" s="38"/>
      <c r="B8" s="113"/>
      <c r="C8" s="74" t="s">
        <v>128</v>
      </c>
      <c r="D8" s="10" t="s">
        <v>81</v>
      </c>
      <c r="E8" s="35"/>
      <c r="F8" s="6" t="str">
        <f>IF(E7&gt;E9,B7,IF(E7&lt;E9,B9,""))</f>
        <v>46 / 47</v>
      </c>
      <c r="G8" s="266" t="str">
        <f>IF(E7&gt;E9,C7,IF(E7&lt;E9,C9,""))</f>
        <v>Kolbinger, Pierre/ Luchner, Lukas</v>
      </c>
      <c r="H8" s="267"/>
      <c r="I8" s="207">
        <v>1</v>
      </c>
      <c r="J8" s="109"/>
    </row>
    <row r="9" spans="1:10" ht="12.75">
      <c r="A9" s="37" t="s">
        <v>3</v>
      </c>
      <c r="B9" s="219" t="str">
        <f>'Datenblatt Doppel'!L28</f>
        <v>62 / 61</v>
      </c>
      <c r="C9" s="75" t="str">
        <f>'Datenblatt Doppel'!M28</f>
        <v>Sanin, Elias/ Rothe, Vincent</v>
      </c>
      <c r="D9" s="72" t="str">
        <f>'Datenblatt Doppel'!N28</f>
        <v>SC Staig/ TTC rollcom Reutlingen</v>
      </c>
      <c r="E9" s="205">
        <v>1</v>
      </c>
      <c r="F9" s="109"/>
      <c r="G9" s="40" t="s">
        <v>44</v>
      </c>
      <c r="H9" s="238" t="s">
        <v>282</v>
      </c>
      <c r="I9" s="35"/>
      <c r="J9" s="6"/>
    </row>
    <row r="10" spans="1:15" ht="12.75">
      <c r="A10" s="38"/>
      <c r="B10" s="113"/>
      <c r="C10" s="76"/>
      <c r="D10" s="10"/>
      <c r="G10" s="10" t="s">
        <v>101</v>
      </c>
      <c r="H10" s="10" t="s">
        <v>96</v>
      </c>
      <c r="I10" s="36"/>
      <c r="J10" s="6" t="str">
        <f>IF(I8&gt;I12,F8,IF(I8&lt;I12,F12,""))</f>
        <v>33 / 38</v>
      </c>
      <c r="K10" s="266" t="str">
        <f>IF(I8&gt;I12,G8,IF(I8&lt;I12,G12,""))</f>
        <v>Bluhm, Florian/ Gerhold, Maximilian</v>
      </c>
      <c r="L10" s="267"/>
      <c r="M10" s="207">
        <v>2</v>
      </c>
      <c r="N10" s="109"/>
      <c r="O10" s="6"/>
    </row>
    <row r="11" spans="1:15" ht="12.75">
      <c r="A11" s="37" t="s">
        <v>4</v>
      </c>
      <c r="B11" s="219" t="str">
        <f>'Datenblatt Doppel'!L29</f>
        <v>50 / 53</v>
      </c>
      <c r="C11" s="75" t="str">
        <f>'Datenblatt Doppel'!M29</f>
        <v>Bechtle, Tobias/ Gottheit, David</v>
      </c>
      <c r="D11" s="72" t="str">
        <f>'Datenblatt Doppel'!N29</f>
        <v>TSG Steinheim/ SV Plüderhausen</v>
      </c>
      <c r="E11" s="206">
        <v>2</v>
      </c>
      <c r="F11" s="102"/>
      <c r="I11" s="36"/>
      <c r="J11" s="6"/>
      <c r="K11" s="40" t="s">
        <v>44</v>
      </c>
      <c r="L11" s="238" t="s">
        <v>294</v>
      </c>
      <c r="M11" s="35"/>
      <c r="N11" s="6"/>
      <c r="O11" s="6"/>
    </row>
    <row r="12" spans="1:15" ht="13.5">
      <c r="A12" s="38"/>
      <c r="B12" s="113"/>
      <c r="C12" s="74" t="s">
        <v>128</v>
      </c>
      <c r="D12" s="10" t="s">
        <v>82</v>
      </c>
      <c r="E12" s="35"/>
      <c r="F12" s="6" t="str">
        <f>IF(E11&gt;E13,B11,IF(E11&lt;E13,B13,""))</f>
        <v>33 / 38</v>
      </c>
      <c r="G12" s="266" t="str">
        <f>IF(E11&gt;E13,C11,IF(E11&lt;E13,C13,""))</f>
        <v>Bluhm, Florian/ Gerhold, Maximilian</v>
      </c>
      <c r="H12" s="267"/>
      <c r="I12" s="205">
        <v>3</v>
      </c>
      <c r="J12" s="109"/>
      <c r="M12" s="36"/>
      <c r="N12" s="6"/>
      <c r="O12" s="6"/>
    </row>
    <row r="13" spans="1:15" ht="12.75">
      <c r="A13" s="37" t="s">
        <v>5</v>
      </c>
      <c r="B13" s="219" t="str">
        <f>'Datenblatt Doppel'!L30</f>
        <v>33 / 38</v>
      </c>
      <c r="C13" s="75" t="str">
        <f>'Datenblatt Doppel'!M30</f>
        <v>Bluhm, Florian/ Gerhold, Maximilian</v>
      </c>
      <c r="D13" s="72" t="str">
        <f>'Datenblatt Doppel'!N30</f>
        <v>ASV Grünwettersbach/ TTV Weinheim-West</v>
      </c>
      <c r="E13" s="205">
        <v>3</v>
      </c>
      <c r="F13" s="109"/>
      <c r="G13" s="40" t="s">
        <v>44</v>
      </c>
      <c r="H13" s="238" t="s">
        <v>292</v>
      </c>
      <c r="M13" s="36"/>
      <c r="N13" s="6"/>
      <c r="O13" s="6"/>
    </row>
    <row r="14" spans="1:17" ht="12.75">
      <c r="A14" s="38"/>
      <c r="B14" s="113"/>
      <c r="C14" s="76"/>
      <c r="D14" s="10"/>
      <c r="K14" s="10" t="s">
        <v>86</v>
      </c>
      <c r="L14" s="10" t="s">
        <v>97</v>
      </c>
      <c r="M14" s="36"/>
      <c r="N14" s="6" t="str">
        <f>IF(M10&gt;M18,J10,IF(M10&lt;M18,J18,""))</f>
        <v>54 / 58</v>
      </c>
      <c r="O14" s="266" t="str">
        <f>IF(M10&gt;M18,K10,IF(M10&lt;M18,K18,""))</f>
        <v>Hadlaczky, Stefan/ Mangold, Manuel</v>
      </c>
      <c r="P14" s="267"/>
      <c r="Q14" s="207">
        <v>1</v>
      </c>
    </row>
    <row r="15" spans="1:18" ht="12.75">
      <c r="A15" s="37" t="s">
        <v>32</v>
      </c>
      <c r="B15" s="219" t="str">
        <f>'Datenblatt Doppel'!L31</f>
        <v>54 / 58</v>
      </c>
      <c r="C15" s="75" t="str">
        <f>'Datenblatt Doppel'!M31</f>
        <v>Hadlaczky, Stefan/ Mangold, Manuel</v>
      </c>
      <c r="D15" s="72" t="str">
        <f>'Datenblatt Doppel'!N31</f>
        <v>TSV Untereisesheim/ TGV Eintracht Beilstein</v>
      </c>
      <c r="E15" s="206">
        <v>3</v>
      </c>
      <c r="F15" s="102"/>
      <c r="M15" s="36"/>
      <c r="N15" s="6"/>
      <c r="O15" s="40" t="s">
        <v>44</v>
      </c>
      <c r="P15" s="238" t="s">
        <v>302</v>
      </c>
      <c r="Q15" s="87"/>
      <c r="R15" s="6"/>
    </row>
    <row r="16" spans="1:18" ht="13.5">
      <c r="A16" s="38"/>
      <c r="B16" s="113"/>
      <c r="C16" s="74" t="s">
        <v>128</v>
      </c>
      <c r="D16" s="10" t="s">
        <v>83</v>
      </c>
      <c r="E16" s="35"/>
      <c r="F16" s="6" t="str">
        <f>IF(E15&gt;E17,B15,IF(E15&lt;E17,B17,""))</f>
        <v>54 / 58</v>
      </c>
      <c r="G16" s="266" t="str">
        <f>IF(E15&gt;E17,C15,IF(E15&lt;E17,C17,""))</f>
        <v>Hadlaczky, Stefan/ Mangold, Manuel</v>
      </c>
      <c r="H16" s="267"/>
      <c r="I16" s="207">
        <v>3</v>
      </c>
      <c r="J16" s="109"/>
      <c r="M16" s="36"/>
      <c r="N16" s="6"/>
      <c r="O16" s="6"/>
      <c r="P16" s="6"/>
      <c r="Q16" s="36"/>
      <c r="R16" s="6"/>
    </row>
    <row r="17" spans="1:18" ht="12.75">
      <c r="A17" s="37" t="s">
        <v>33</v>
      </c>
      <c r="B17" s="219" t="str">
        <f>'Datenblatt Doppel'!L32</f>
        <v>43 / 44</v>
      </c>
      <c r="C17" s="75" t="str">
        <f>'Datenblatt Doppel'!M32</f>
        <v>Glunk, Adrian/ Gühr, Aljoscha</v>
      </c>
      <c r="D17" s="72" t="str">
        <f>'Datenblatt Doppel'!N32</f>
        <v>DJK Offenburg/ TTC Steinach</v>
      </c>
      <c r="E17" s="205">
        <v>0</v>
      </c>
      <c r="F17" s="109"/>
      <c r="G17" s="40" t="s">
        <v>44</v>
      </c>
      <c r="H17" s="238" t="s">
        <v>280</v>
      </c>
      <c r="I17" s="35"/>
      <c r="J17" s="6"/>
      <c r="M17" s="36"/>
      <c r="N17" s="6"/>
      <c r="O17" s="6"/>
      <c r="P17" s="6"/>
      <c r="Q17" s="36"/>
      <c r="R17" s="6"/>
    </row>
    <row r="18" spans="1:18" ht="12.75">
      <c r="A18" s="38"/>
      <c r="B18" s="113"/>
      <c r="C18" s="76"/>
      <c r="D18" s="10"/>
      <c r="G18" s="10" t="s">
        <v>101</v>
      </c>
      <c r="H18" s="10" t="s">
        <v>97</v>
      </c>
      <c r="I18" s="36"/>
      <c r="J18" s="6" t="str">
        <f>IF(I16&gt;I20,F16,IF(I16&lt;I20,F20,""))</f>
        <v>54 / 58</v>
      </c>
      <c r="K18" s="266" t="str">
        <f>IF(I16&gt;I20,G16,IF(I16&lt;I20,G20,""))</f>
        <v>Hadlaczky, Stefan/ Mangold, Manuel</v>
      </c>
      <c r="L18" s="267"/>
      <c r="M18" s="205">
        <v>3</v>
      </c>
      <c r="N18" s="109"/>
      <c r="O18" s="6"/>
      <c r="P18" s="6"/>
      <c r="Q18" s="36"/>
      <c r="R18" s="6"/>
    </row>
    <row r="19" spans="1:17" ht="12.75">
      <c r="A19" s="37" t="s">
        <v>34</v>
      </c>
      <c r="B19" s="219" t="str">
        <f>'Datenblatt Doppel'!L33</f>
        <v>41 / 55</v>
      </c>
      <c r="C19" s="75" t="str">
        <f>'Datenblatt Doppel'!M33</f>
        <v>Bayer, Mark-Hong/ Hartstern, Patrick</v>
      </c>
      <c r="D19" s="72" t="str">
        <f>'Datenblatt Doppel'!N33</f>
        <v>TTC Schopheim / Fahrnau/ TV Murrhardt</v>
      </c>
      <c r="E19" s="206">
        <v>1</v>
      </c>
      <c r="F19" s="102"/>
      <c r="I19" s="36"/>
      <c r="J19" s="6"/>
      <c r="K19" s="40" t="s">
        <v>44</v>
      </c>
      <c r="L19" s="238" t="s">
        <v>298</v>
      </c>
      <c r="P19" s="6"/>
      <c r="Q19" s="36"/>
    </row>
    <row r="20" spans="1:17" ht="13.5">
      <c r="A20" s="38"/>
      <c r="B20" s="113"/>
      <c r="C20" s="74" t="s">
        <v>128</v>
      </c>
      <c r="D20" s="10" t="s">
        <v>84</v>
      </c>
      <c r="E20" s="35"/>
      <c r="F20" s="6" t="str">
        <f>IF(E19&gt;E21,B19,IF(E19&lt;E21,B21,""))</f>
        <v>59 / 51</v>
      </c>
      <c r="G20" s="266" t="str">
        <f>IF(E19&gt;E21,C19,IF(E19&lt;E21,C21,""))</f>
        <v>Mayer, Tom/ Gaa, Gabriel</v>
      </c>
      <c r="H20" s="267"/>
      <c r="I20" s="205">
        <v>1</v>
      </c>
      <c r="J20" s="109"/>
      <c r="O20" t="s">
        <v>85</v>
      </c>
      <c r="P20" s="6"/>
      <c r="Q20" s="36"/>
    </row>
    <row r="21" spans="1:18" ht="12.75">
      <c r="A21" s="37" t="s">
        <v>35</v>
      </c>
      <c r="B21" s="219" t="str">
        <f>'Datenblatt Doppel'!L34</f>
        <v>59 / 51</v>
      </c>
      <c r="C21" s="73" t="str">
        <f>'Datenblatt Doppel'!M34</f>
        <v>Mayer, Tom/ Gaa, Gabriel</v>
      </c>
      <c r="D21" s="72" t="str">
        <f>'Datenblatt Doppel'!N34</f>
        <v>TSG 1845 Heilbronn/ DJK SB Stuttgart</v>
      </c>
      <c r="E21" s="205">
        <v>3</v>
      </c>
      <c r="F21" s="109"/>
      <c r="G21" s="40" t="s">
        <v>44</v>
      </c>
      <c r="H21" s="238" t="s">
        <v>285</v>
      </c>
      <c r="O21" s="10" t="s">
        <v>116</v>
      </c>
      <c r="P21" s="39" t="s">
        <v>83</v>
      </c>
      <c r="Q21" s="85"/>
      <c r="R21" s="6"/>
    </row>
    <row r="22" spans="1:19" ht="12.75">
      <c r="A22" s="38"/>
      <c r="B22" s="113"/>
      <c r="C22" s="76"/>
      <c r="D22" s="10"/>
      <c r="P22" s="6"/>
      <c r="Q22" s="36"/>
      <c r="R22" s="266" t="str">
        <f>IF(Q14&gt;Q30,O14,IF(Q14&lt;Q30,O30,""))</f>
        <v>Richter, Constantin/ Geßner, Simon</v>
      </c>
      <c r="S22" s="267"/>
    </row>
    <row r="23" spans="1:18" ht="13.5">
      <c r="A23" s="37" t="s">
        <v>36</v>
      </c>
      <c r="B23" s="219" t="str">
        <f>'Datenblatt Doppel'!L35</f>
        <v>36 / 39</v>
      </c>
      <c r="C23" s="73" t="str">
        <f>'Datenblatt Doppel'!M35</f>
        <v>Frey, Michael/ Maier, Dominik</v>
      </c>
      <c r="D23" s="72" t="str">
        <f>'Datenblatt Doppel'!N35</f>
        <v>TTG Neckarbischofsheim/ TTC SG St. Ilgen</v>
      </c>
      <c r="E23" s="206">
        <v>1</v>
      </c>
      <c r="F23" s="102"/>
      <c r="P23" s="6"/>
      <c r="Q23" s="36"/>
      <c r="R23" s="62" t="s">
        <v>47</v>
      </c>
    </row>
    <row r="24" spans="1:19" ht="13.5">
      <c r="A24" s="38"/>
      <c r="B24" s="113"/>
      <c r="C24" s="74" t="s">
        <v>128</v>
      </c>
      <c r="D24" s="10" t="s">
        <v>96</v>
      </c>
      <c r="E24" s="35"/>
      <c r="F24" s="6" t="str">
        <f>IF(E23&gt;E25,B23,IF(E23&lt;E25,B25,""))</f>
        <v>56 / 57</v>
      </c>
      <c r="G24" s="266" t="str">
        <f>IF(E23&gt;E25,C23,IF(E23&lt;E25,C25,""))</f>
        <v>Hoffmann, Alexander/ Hoffmann, Rudolf</v>
      </c>
      <c r="H24" s="267"/>
      <c r="I24" s="207">
        <v>1</v>
      </c>
      <c r="J24" s="109"/>
      <c r="P24" s="6"/>
      <c r="Q24" s="36"/>
      <c r="R24" s="40" t="s">
        <v>44</v>
      </c>
      <c r="S24" s="236" t="s">
        <v>334</v>
      </c>
    </row>
    <row r="25" spans="1:17" ht="12.75">
      <c r="A25" s="37" t="s">
        <v>37</v>
      </c>
      <c r="B25" s="219" t="str">
        <f>'Datenblatt Doppel'!L36</f>
        <v>56 / 57</v>
      </c>
      <c r="C25" s="75" t="str">
        <f>'Datenblatt Doppel'!M36</f>
        <v>Hoffmann, Alexander/ Hoffmann, Rudolf</v>
      </c>
      <c r="D25" s="72" t="str">
        <f>'Datenblatt Doppel'!N36</f>
        <v>SG Deißlingen/ SV Rosenfeld</v>
      </c>
      <c r="E25" s="205">
        <v>3</v>
      </c>
      <c r="F25" s="109"/>
      <c r="G25" s="40" t="s">
        <v>44</v>
      </c>
      <c r="H25" s="238" t="s">
        <v>286</v>
      </c>
      <c r="I25" s="35"/>
      <c r="J25" s="6"/>
      <c r="P25" s="6"/>
      <c r="Q25" s="36"/>
    </row>
    <row r="26" spans="1:17" ht="12.75">
      <c r="A26" s="38"/>
      <c r="B26" s="113"/>
      <c r="C26" s="76"/>
      <c r="D26" s="10"/>
      <c r="G26" s="10" t="s">
        <v>101</v>
      </c>
      <c r="H26" s="10" t="s">
        <v>98</v>
      </c>
      <c r="I26" s="36"/>
      <c r="J26" s="6" t="str">
        <f>IF(I24&gt;I28,F24,IF(I24&lt;I28,F28,""))</f>
        <v>63 / 64</v>
      </c>
      <c r="K26" s="266" t="str">
        <f>IF(I24&gt;I28,G24,IF(I24&lt;I28,G28,""))</f>
        <v>Steinle, Dean/ Strobel, Dennis</v>
      </c>
      <c r="L26" s="267"/>
      <c r="M26" s="207">
        <v>0</v>
      </c>
      <c r="N26" s="109"/>
      <c r="O26" s="6"/>
      <c r="P26" s="6"/>
      <c r="Q26" s="36"/>
    </row>
    <row r="27" spans="1:17" ht="12.75">
      <c r="A27" s="37" t="s">
        <v>38</v>
      </c>
      <c r="B27" s="219" t="str">
        <f>'Datenblatt Doppel'!L37</f>
        <v>63 / 64</v>
      </c>
      <c r="C27" s="75" t="str">
        <f>'Datenblatt Doppel'!M37</f>
        <v>Steinle, Dean/ Strobel, Dennis</v>
      </c>
      <c r="D27" s="72" t="str">
        <f>'Datenblatt Doppel'!N37</f>
        <v>TTC Bietigheim-Bissingen/ TTC Bietigheim-Bissingen</v>
      </c>
      <c r="E27" s="206">
        <v>3</v>
      </c>
      <c r="F27" s="102"/>
      <c r="I27" s="36"/>
      <c r="J27" s="6"/>
      <c r="K27" s="40" t="s">
        <v>44</v>
      </c>
      <c r="L27" s="238" t="s">
        <v>297</v>
      </c>
      <c r="M27" s="35"/>
      <c r="N27" s="6"/>
      <c r="O27" s="6"/>
      <c r="P27" s="6"/>
      <c r="Q27" s="36"/>
    </row>
    <row r="28" spans="1:17" ht="13.5">
      <c r="A28" s="38"/>
      <c r="B28" s="113"/>
      <c r="C28" s="74" t="s">
        <v>128</v>
      </c>
      <c r="D28" s="10" t="s">
        <v>97</v>
      </c>
      <c r="E28" s="35"/>
      <c r="F28" s="6" t="str">
        <f>IF(E27&gt;E29,B27,IF(E27&lt;E29,B29,""))</f>
        <v>63 / 64</v>
      </c>
      <c r="G28" s="266" t="str">
        <f>IF(E27&gt;E29,C27,IF(E27&lt;E29,C29,""))</f>
        <v>Steinle, Dean/ Strobel, Dennis</v>
      </c>
      <c r="H28" s="267"/>
      <c r="I28" s="205">
        <v>3</v>
      </c>
      <c r="J28" s="109"/>
      <c r="M28" s="36"/>
      <c r="N28" s="6"/>
      <c r="O28" s="6"/>
      <c r="P28" s="6"/>
      <c r="Q28" s="36"/>
    </row>
    <row r="29" spans="1:17" ht="12.75">
      <c r="A29" s="37" t="s">
        <v>39</v>
      </c>
      <c r="B29" s="219" t="str">
        <f>'Datenblatt Doppel'!L38</f>
        <v>45 / 42</v>
      </c>
      <c r="C29" s="75" t="str">
        <f>'Datenblatt Doppel'!M38</f>
        <v>Gühr, Felix/ Fock, Julian</v>
      </c>
      <c r="D29" s="72" t="str">
        <f>'Datenblatt Doppel'!N38</f>
        <v>TTC Steinach/ TTG Ulm</v>
      </c>
      <c r="E29" s="205">
        <v>2</v>
      </c>
      <c r="F29" s="109"/>
      <c r="G29" s="40" t="s">
        <v>44</v>
      </c>
      <c r="H29" s="238" t="s">
        <v>290</v>
      </c>
      <c r="M29" s="36"/>
      <c r="N29" s="6"/>
      <c r="O29" s="6"/>
      <c r="P29" s="6"/>
      <c r="Q29" s="36"/>
    </row>
    <row r="30" spans="1:17" ht="12.75">
      <c r="A30" s="38"/>
      <c r="B30" s="113"/>
      <c r="C30" s="76"/>
      <c r="D30" s="10"/>
      <c r="K30" s="10" t="s">
        <v>86</v>
      </c>
      <c r="L30" s="10" t="s">
        <v>98</v>
      </c>
      <c r="M30" s="36"/>
      <c r="N30" s="6" t="str">
        <f>IF(M26&gt;M34,J26,IF(M26&lt;M34,J34,""))</f>
        <v>60 / 52</v>
      </c>
      <c r="O30" s="266" t="str">
        <f>IF(M26&gt;M34,K26,IF(M26&lt;M34,K34,""))</f>
        <v>Richter, Constantin/ Geßner, Simon</v>
      </c>
      <c r="P30" s="267"/>
      <c r="Q30" s="205">
        <v>3</v>
      </c>
    </row>
    <row r="31" spans="1:17" ht="12.75">
      <c r="A31" s="37" t="s">
        <v>40</v>
      </c>
      <c r="B31" s="219" t="str">
        <f>'Datenblatt Doppel'!L39</f>
        <v>60 / 52</v>
      </c>
      <c r="C31" s="75" t="str">
        <f>'Datenblatt Doppel'!M39</f>
        <v>Richter, Constantin/ Geßner, Simon</v>
      </c>
      <c r="D31" s="72" t="str">
        <f>'Datenblatt Doppel'!N39</f>
        <v>TSG Lindau-Zech/ VfL Kirchheim</v>
      </c>
      <c r="E31" s="206">
        <v>3</v>
      </c>
      <c r="F31" s="102"/>
      <c r="M31" s="36"/>
      <c r="N31" s="6"/>
      <c r="O31" s="40" t="s">
        <v>44</v>
      </c>
      <c r="P31" s="238" t="s">
        <v>301</v>
      </c>
      <c r="Q31" s="86"/>
    </row>
    <row r="32" spans="1:15" ht="13.5">
      <c r="A32" s="38"/>
      <c r="B32" s="113"/>
      <c r="C32" s="74" t="s">
        <v>128</v>
      </c>
      <c r="D32" s="10" t="s">
        <v>98</v>
      </c>
      <c r="E32" s="35"/>
      <c r="F32" s="6" t="str">
        <f>IF(E31&gt;E33,B31,IF(E31&lt;E33,B33,""))</f>
        <v>60 / 52</v>
      </c>
      <c r="G32" s="266" t="str">
        <f>IF(E31&gt;E33,C31,IF(E31&lt;E33,C33,""))</f>
        <v>Richter, Constantin/ Geßner, Simon</v>
      </c>
      <c r="H32" s="267"/>
      <c r="I32" s="207">
        <v>3</v>
      </c>
      <c r="J32" s="109"/>
      <c r="M32" s="36"/>
      <c r="N32" s="6"/>
      <c r="O32" s="6"/>
    </row>
    <row r="33" spans="1:15" ht="12.75">
      <c r="A33" s="37" t="s">
        <v>41</v>
      </c>
      <c r="B33" s="219" t="str">
        <f>'Datenblatt Doppel'!L40</f>
        <v>40 / 37</v>
      </c>
      <c r="C33" s="75" t="str">
        <f>'Datenblatt Doppel'!M40</f>
        <v>Pfeiffer, Michael/ Fürst, Jonas</v>
      </c>
      <c r="D33" s="72" t="str">
        <f>'Datenblatt Doppel'!N40</f>
        <v>TTC Odenheim/ TS Durlach</v>
      </c>
      <c r="E33" s="205">
        <v>2</v>
      </c>
      <c r="F33" s="109"/>
      <c r="G33" s="40" t="s">
        <v>44</v>
      </c>
      <c r="H33" s="238" t="s">
        <v>287</v>
      </c>
      <c r="I33" s="35"/>
      <c r="J33" s="6"/>
      <c r="M33" s="36"/>
      <c r="N33" s="6"/>
      <c r="O33" s="6"/>
    </row>
    <row r="34" spans="1:15" ht="12.75">
      <c r="A34" s="38"/>
      <c r="B34" s="113"/>
      <c r="C34" s="76"/>
      <c r="D34" s="10"/>
      <c r="G34" s="10" t="s">
        <v>101</v>
      </c>
      <c r="H34" s="10" t="s">
        <v>99</v>
      </c>
      <c r="I34" s="36"/>
      <c r="J34" s="6" t="str">
        <f>IF(I32&gt;I36,F32,IF(I32&lt;I36,F36,""))</f>
        <v>60 / 52</v>
      </c>
      <c r="K34" s="266" t="str">
        <f>IF(I32&gt;I36,G32,IF(I32&lt;I36,G36,""))</f>
        <v>Richter, Constantin/ Geßner, Simon</v>
      </c>
      <c r="L34" s="267"/>
      <c r="M34" s="205">
        <v>3</v>
      </c>
      <c r="N34" s="109"/>
      <c r="O34" s="6"/>
    </row>
    <row r="35" spans="1:12" ht="12.75">
      <c r="A35" s="37" t="s">
        <v>42</v>
      </c>
      <c r="B35" s="219" t="str">
        <f>'Datenblatt Doppel'!L41</f>
        <v>49 / 48</v>
      </c>
      <c r="C35" s="75" t="str">
        <f>'Datenblatt Doppel'!M41</f>
        <v>Plog, Jason/ Olma, Nils</v>
      </c>
      <c r="D35" s="72" t="str">
        <f>'Datenblatt Doppel'!N41</f>
        <v>FT 1844 Freiburg/ TTC Beuren</v>
      </c>
      <c r="E35" s="206">
        <v>3</v>
      </c>
      <c r="F35" s="102"/>
      <c r="I35" s="36"/>
      <c r="J35" s="6"/>
      <c r="K35" s="40" t="s">
        <v>44</v>
      </c>
      <c r="L35" s="238" t="s">
        <v>295</v>
      </c>
    </row>
    <row r="36" spans="1:10" ht="13.5">
      <c r="A36" s="38"/>
      <c r="B36" s="113"/>
      <c r="C36" s="74" t="s">
        <v>128</v>
      </c>
      <c r="D36" s="10" t="s">
        <v>99</v>
      </c>
      <c r="E36" s="35"/>
      <c r="F36" s="6" t="str">
        <f>IF(E35&gt;E37,B35,IF(E35&lt;E37,B37,""))</f>
        <v>49 / 48</v>
      </c>
      <c r="G36" s="266" t="str">
        <f>IF(E35&gt;E37,C35,IF(E35&lt;E37,C37,""))</f>
        <v>Plog, Jason/ Olma, Nils</v>
      </c>
      <c r="H36" s="267"/>
      <c r="I36" s="205">
        <v>1</v>
      </c>
      <c r="J36" s="109"/>
    </row>
    <row r="37" spans="1:8" ht="12.75">
      <c r="A37" s="37" t="s">
        <v>43</v>
      </c>
      <c r="B37" s="219" t="str">
        <f>'Datenblatt Doppel'!L42</f>
        <v>34 / 35</v>
      </c>
      <c r="C37" s="73" t="str">
        <f>'Datenblatt Doppel'!M42</f>
        <v>Breitschopf, Gregor/ Breitschopf, Richard</v>
      </c>
      <c r="D37" s="72" t="str">
        <f>'Datenblatt Doppel'!N42</f>
        <v>TSV Karlsdorf/ TSV Karlsdorf</v>
      </c>
      <c r="E37" s="205">
        <v>2</v>
      </c>
      <c r="F37" s="109"/>
      <c r="G37" s="40" t="s">
        <v>44</v>
      </c>
      <c r="H37" s="238" t="s">
        <v>288</v>
      </c>
    </row>
    <row r="38" spans="1:2" ht="12.75">
      <c r="A38" s="38"/>
      <c r="B38" s="110"/>
    </row>
    <row r="39" spans="1:4" ht="12.75">
      <c r="A39" s="38"/>
      <c r="B39" s="110"/>
      <c r="C39" s="39"/>
      <c r="D39" s="10"/>
    </row>
    <row r="994" ht="12.75">
      <c r="K994" t="s">
        <v>88</v>
      </c>
    </row>
  </sheetData>
  <sheetProtection formatColumns="0" selectLockedCells="1"/>
  <mergeCells count="18">
    <mergeCell ref="A1:S1"/>
    <mergeCell ref="A2:S2"/>
    <mergeCell ref="R22:S22"/>
    <mergeCell ref="G36:H36"/>
    <mergeCell ref="G20:H20"/>
    <mergeCell ref="G24:H24"/>
    <mergeCell ref="G28:H28"/>
    <mergeCell ref="G32:H32"/>
    <mergeCell ref="K18:L18"/>
    <mergeCell ref="K26:L26"/>
    <mergeCell ref="K34:L34"/>
    <mergeCell ref="O30:P30"/>
    <mergeCell ref="A3:P3"/>
    <mergeCell ref="G8:H8"/>
    <mergeCell ref="G12:H12"/>
    <mergeCell ref="G16:H16"/>
    <mergeCell ref="K10:L10"/>
    <mergeCell ref="O14:P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PageLayoutView="0" workbookViewId="0" topLeftCell="A25">
      <selection activeCell="L40" sqref="L40"/>
    </sheetView>
  </sheetViews>
  <sheetFormatPr defaultColWidth="11.421875" defaultRowHeight="12.75"/>
  <cols>
    <col min="1" max="1" width="2.57421875" style="0" customWidth="1"/>
    <col min="2" max="2" width="5.140625" style="114" bestFit="1" customWidth="1"/>
    <col min="3" max="3" width="29.00390625" style="0" customWidth="1"/>
    <col min="4" max="4" width="26.00390625" style="0" customWidth="1"/>
    <col min="5" max="5" width="2.00390625" style="0" bestFit="1" customWidth="1"/>
    <col min="6" max="6" width="1.7109375" style="0" hidden="1" customWidth="1"/>
    <col min="7" max="7" width="10.57421875" style="0" bestFit="1" customWidth="1"/>
    <col min="8" max="8" width="11.57421875" style="0" bestFit="1" customWidth="1"/>
    <col min="9" max="9" width="2.00390625" style="0" bestFit="1" customWidth="1"/>
    <col min="10" max="10" width="1.7109375" style="0" hidden="1" customWidth="1"/>
    <col min="11" max="11" width="10.57421875" style="0" bestFit="1" customWidth="1"/>
    <col min="12" max="12" width="11.57421875" style="0" bestFit="1" customWidth="1"/>
    <col min="13" max="13" width="1.7109375" style="0" customWidth="1"/>
    <col min="14" max="14" width="0.2890625" style="0" customWidth="1"/>
    <col min="15" max="15" width="10.57421875" style="0" bestFit="1" customWidth="1"/>
    <col min="16" max="16" width="8.8515625" style="0" bestFit="1" customWidth="1"/>
    <col min="17" max="17" width="2.421875" style="0" customWidth="1"/>
    <col min="18" max="18" width="1.7109375" style="0" hidden="1" customWidth="1"/>
    <col min="19" max="19" width="10.57421875" style="0" bestFit="1" customWidth="1"/>
    <col min="20" max="20" width="10.7109375" style="0" bestFit="1" customWidth="1"/>
    <col min="21" max="21" width="2.00390625" style="0" customWidth="1"/>
    <col min="22" max="22" width="9.7109375" style="0" bestFit="1" customWidth="1"/>
    <col min="23" max="23" width="13.8515625" style="0" bestFit="1" customWidth="1"/>
  </cols>
  <sheetData>
    <row r="1" spans="1:23" ht="21">
      <c r="A1" s="262" t="str">
        <f>Datenblatt!A1</f>
        <v>14. Baden-Württembergische Einzelmeisterschaften der Jugend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23" ht="21">
      <c r="A2" s="262" t="str">
        <f>Datenblatt!A2</f>
        <v>am 12./13. Dezember 2009 in Balingen / TTVWH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21">
      <c r="A3" s="271" t="s">
        <v>131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5"/>
      <c r="V3" s="275"/>
      <c r="W3" s="275"/>
    </row>
    <row r="4" spans="13:14" ht="6" customHeight="1">
      <c r="M4" s="33"/>
      <c r="N4" s="33"/>
    </row>
    <row r="5" spans="1:23" ht="12.75">
      <c r="A5" s="63"/>
      <c r="B5" s="115"/>
      <c r="C5" s="64" t="s">
        <v>27</v>
      </c>
      <c r="D5" s="64"/>
      <c r="E5" s="65"/>
      <c r="F5" s="64"/>
      <c r="G5" s="42" t="s">
        <v>28</v>
      </c>
      <c r="H5" s="42"/>
      <c r="I5" s="43"/>
      <c r="J5" s="42"/>
      <c r="K5" s="47" t="s">
        <v>29</v>
      </c>
      <c r="L5" s="48"/>
      <c r="M5" s="49"/>
      <c r="N5" s="202"/>
      <c r="O5" s="53" t="s">
        <v>30</v>
      </c>
      <c r="P5" s="54"/>
      <c r="Q5" s="103"/>
      <c r="R5" s="103"/>
      <c r="S5" s="58" t="s">
        <v>31</v>
      </c>
      <c r="T5" s="105"/>
      <c r="U5" s="59"/>
      <c r="W5" s="7"/>
    </row>
    <row r="6" spans="1:23" ht="12.75">
      <c r="A6" s="66"/>
      <c r="B6" s="116" t="s">
        <v>22</v>
      </c>
      <c r="C6" s="67" t="s">
        <v>45</v>
      </c>
      <c r="D6" s="67" t="s">
        <v>46</v>
      </c>
      <c r="E6" s="68"/>
      <c r="F6" s="210"/>
      <c r="G6" s="45" t="s">
        <v>45</v>
      </c>
      <c r="H6" s="45" t="s">
        <v>46</v>
      </c>
      <c r="I6" s="46"/>
      <c r="J6" s="201"/>
      <c r="K6" s="50" t="s">
        <v>45</v>
      </c>
      <c r="L6" s="51" t="s">
        <v>46</v>
      </c>
      <c r="M6" s="52"/>
      <c r="N6" s="203"/>
      <c r="O6" s="55" t="s">
        <v>45</v>
      </c>
      <c r="P6" s="56" t="s">
        <v>46</v>
      </c>
      <c r="Q6" s="104"/>
      <c r="R6" s="104"/>
      <c r="S6" s="60" t="s">
        <v>45</v>
      </c>
      <c r="T6" s="106" t="s">
        <v>46</v>
      </c>
      <c r="U6" s="61"/>
      <c r="W6" s="7"/>
    </row>
    <row r="7" spans="1:6" ht="13.5">
      <c r="A7" s="37" t="s">
        <v>2</v>
      </c>
      <c r="B7" s="219" t="str">
        <f>'Datenblatt Mixed'!L7</f>
        <v>1 / 35</v>
      </c>
      <c r="C7" s="73" t="str">
        <f>'Datenblatt Mixed'!M7</f>
        <v>Frank, Anna-Lena/ Breitschopf, Richard</v>
      </c>
      <c r="D7" s="81" t="str">
        <f>'Datenblatt Mixed'!N7</f>
        <v>TV Busenbach/ TSV Karlsdorf</v>
      </c>
      <c r="E7" s="207">
        <v>3</v>
      </c>
      <c r="F7" s="109"/>
    </row>
    <row r="8" spans="1:10" ht="13.5">
      <c r="A8" s="38"/>
      <c r="B8" s="113"/>
      <c r="C8" s="74" t="s">
        <v>101</v>
      </c>
      <c r="D8" s="74" t="s">
        <v>73</v>
      </c>
      <c r="E8" s="35"/>
      <c r="F8" s="6" t="str">
        <f>IF(E7&gt;E9,B7,IF(E7&lt;E9,B9,""))</f>
        <v>1 / 35</v>
      </c>
      <c r="G8" s="75" t="str">
        <f>IF(E7&gt;E9,C7,IF(E7&lt;E9,C9,""))</f>
        <v>Frank, Anna-Lena/ Breitschopf, Richard</v>
      </c>
      <c r="H8" s="75"/>
      <c r="I8" s="207">
        <v>3</v>
      </c>
      <c r="J8" s="109"/>
    </row>
    <row r="9" spans="1:10" ht="13.5">
      <c r="A9" s="37" t="s">
        <v>3</v>
      </c>
      <c r="B9" s="219" t="str">
        <f>'Datenblatt Mixed'!L8</f>
        <v>10 / 44</v>
      </c>
      <c r="C9" s="75" t="str">
        <f>'Datenblatt Mixed'!M8</f>
        <v>Klausmann, Louisa/ Gühr, Aljoscha</v>
      </c>
      <c r="D9" s="81" t="str">
        <f>'Datenblatt Mixed'!N8</f>
        <v>TTC Vöhrenbach/ TTC Steinach</v>
      </c>
      <c r="E9" s="205">
        <v>0</v>
      </c>
      <c r="F9" s="109"/>
      <c r="G9" s="40" t="s">
        <v>44</v>
      </c>
      <c r="H9" s="233" t="s">
        <v>247</v>
      </c>
      <c r="I9" s="35"/>
      <c r="J9" s="6"/>
    </row>
    <row r="10" spans="1:15" ht="13.5">
      <c r="A10" s="38"/>
      <c r="B10" s="113"/>
      <c r="C10" s="76"/>
      <c r="D10" s="74"/>
      <c r="G10" s="10" t="s">
        <v>100</v>
      </c>
      <c r="H10" s="10" t="s">
        <v>81</v>
      </c>
      <c r="I10" s="36"/>
      <c r="J10" s="6" t="str">
        <f>IF(I8&gt;I12,F8,IF(I8&lt;I12,F12,""))</f>
        <v>1 / 35</v>
      </c>
      <c r="K10" s="273" t="str">
        <f>IF(I8&gt;I12,G8,IF(I8&lt;I12,G12,""))</f>
        <v>Frank, Anna-Lena/ Breitschopf, Richard</v>
      </c>
      <c r="L10" s="274"/>
      <c r="M10" s="207">
        <v>3</v>
      </c>
      <c r="N10" s="109"/>
      <c r="O10" s="6"/>
    </row>
    <row r="11" spans="1:15" ht="13.5">
      <c r="A11" s="37" t="s">
        <v>4</v>
      </c>
      <c r="B11" s="219" t="str">
        <f>'Datenblatt Mixed'!L9</f>
        <v>8 / 48</v>
      </c>
      <c r="C11" s="75" t="str">
        <f>'Datenblatt Mixed'!M9</f>
        <v>Faller, Lena/ Olma, Nils</v>
      </c>
      <c r="D11" s="81" t="str">
        <f>'Datenblatt Mixed'!N9</f>
        <v>TV Bühl/ TTC Beuren</v>
      </c>
      <c r="E11" s="206">
        <v>3</v>
      </c>
      <c r="F11" s="102"/>
      <c r="I11" s="36"/>
      <c r="J11" s="6"/>
      <c r="K11" s="40" t="s">
        <v>44</v>
      </c>
      <c r="L11" s="233" t="s">
        <v>263</v>
      </c>
      <c r="M11" s="35"/>
      <c r="N11" s="6"/>
      <c r="O11" s="6"/>
    </row>
    <row r="12" spans="1:15" ht="13.5">
      <c r="A12" s="38"/>
      <c r="B12" s="113"/>
      <c r="C12" s="74" t="s">
        <v>101</v>
      </c>
      <c r="D12" s="74" t="s">
        <v>74</v>
      </c>
      <c r="E12" s="35"/>
      <c r="F12" s="6" t="str">
        <f>IF(E11&gt;E13,B11,IF(E11&lt;E13,B13,""))</f>
        <v>8 / 48</v>
      </c>
      <c r="G12" s="75" t="str">
        <f>IF(E11&gt;E13,C11,IF(E11&lt;E13,C13,""))</f>
        <v>Faller, Lena/ Olma, Nils</v>
      </c>
      <c r="H12" s="75"/>
      <c r="I12" s="205">
        <v>0</v>
      </c>
      <c r="J12" s="109"/>
      <c r="M12" s="36"/>
      <c r="N12" s="6"/>
      <c r="O12" s="6"/>
    </row>
    <row r="13" spans="1:15" ht="13.5">
      <c r="A13" s="37" t="s">
        <v>5</v>
      </c>
      <c r="B13" s="219" t="str">
        <f>'Datenblatt Mixed'!L10</f>
        <v>23 / 58</v>
      </c>
      <c r="C13" s="75" t="str">
        <f>'Datenblatt Mixed'!M10</f>
        <v>Knochenhauer, Elena/ Mangold, Manuel</v>
      </c>
      <c r="D13" s="81" t="str">
        <f>'Datenblatt Mixed'!N10</f>
        <v>TSG 1845 Heilbronn/ TGV Eintracht Beilstein</v>
      </c>
      <c r="E13" s="205">
        <v>2</v>
      </c>
      <c r="F13" s="109"/>
      <c r="G13" s="40" t="s">
        <v>44</v>
      </c>
      <c r="H13" s="234" t="s">
        <v>257</v>
      </c>
      <c r="M13" s="36"/>
      <c r="N13" s="6"/>
      <c r="O13" s="6"/>
    </row>
    <row r="14" spans="1:18" ht="13.5">
      <c r="A14" s="38"/>
      <c r="B14" s="113"/>
      <c r="C14" s="76"/>
      <c r="D14" s="74"/>
      <c r="K14" s="10" t="s">
        <v>117</v>
      </c>
      <c r="L14" s="10" t="s">
        <v>82</v>
      </c>
      <c r="M14" s="36"/>
      <c r="N14" s="6" t="str">
        <f>IF(M10&gt;M18,J10,IF(M10&lt;M18,J18,""))</f>
        <v>1 / 35</v>
      </c>
      <c r="O14" s="273" t="str">
        <f>IF(M10&gt;M18,K10,IF(M10&lt;M18,K18,""))</f>
        <v>Frank, Anna-Lena/ Breitschopf, Richard</v>
      </c>
      <c r="P14" s="274"/>
      <c r="Q14" s="207">
        <v>2</v>
      </c>
      <c r="R14" s="109"/>
    </row>
    <row r="15" spans="1:19" ht="13.5">
      <c r="A15" s="37" t="s">
        <v>32</v>
      </c>
      <c r="B15" s="219" t="str">
        <f>'Datenblatt Mixed'!L11</f>
        <v>29 / 62</v>
      </c>
      <c r="C15" s="75" t="str">
        <f>'Datenblatt Mixed'!M11</f>
        <v>Pawlitschko, Corinna/ Sanin, Elias</v>
      </c>
      <c r="D15" s="81" t="str">
        <f>'Datenblatt Mixed'!N11</f>
        <v>SV Thalfingen/ SC Staig</v>
      </c>
      <c r="E15" s="206">
        <v>1</v>
      </c>
      <c r="F15" s="102"/>
      <c r="M15" s="36"/>
      <c r="N15" s="6"/>
      <c r="O15" s="40" t="s">
        <v>44</v>
      </c>
      <c r="P15" s="237" t="s">
        <v>274</v>
      </c>
      <c r="Q15" s="6"/>
      <c r="R15" s="6"/>
      <c r="S15" s="57"/>
    </row>
    <row r="16" spans="1:19" ht="13.5">
      <c r="A16" s="38"/>
      <c r="B16" s="113"/>
      <c r="C16" s="74" t="s">
        <v>101</v>
      </c>
      <c r="D16" s="74" t="s">
        <v>75</v>
      </c>
      <c r="E16" s="35" t="s">
        <v>88</v>
      </c>
      <c r="F16" s="6" t="str">
        <f>IF(E15&gt;E17,B15,IF(E15&lt;E17,B17,""))</f>
        <v>2 / 34</v>
      </c>
      <c r="G16" s="75" t="str">
        <f>IF(E15&gt;E17,C15,IF(E15&lt;E17,C17,""))</f>
        <v>Lechler, Miriam/ Breitschopf, Gregor</v>
      </c>
      <c r="H16" s="75"/>
      <c r="I16" s="207">
        <v>2</v>
      </c>
      <c r="J16" s="109"/>
      <c r="M16" s="36"/>
      <c r="N16" s="6"/>
      <c r="O16" s="6"/>
      <c r="P16" s="6"/>
      <c r="S16" s="57"/>
    </row>
    <row r="17" spans="1:19" ht="13.5">
      <c r="A17" s="37" t="s">
        <v>33</v>
      </c>
      <c r="B17" s="219" t="str">
        <f>'Datenblatt Mixed'!L12</f>
        <v>2 / 34</v>
      </c>
      <c r="C17" s="75" t="str">
        <f>'Datenblatt Mixed'!M12</f>
        <v>Lechler, Miriam/ Breitschopf, Gregor</v>
      </c>
      <c r="D17" s="81" t="str">
        <f>'Datenblatt Mixed'!N12</f>
        <v>TTC Tiefenbronn/ TSV Karlsdorf</v>
      </c>
      <c r="E17" s="205">
        <v>3</v>
      </c>
      <c r="F17" s="109"/>
      <c r="G17" s="40" t="s">
        <v>44</v>
      </c>
      <c r="H17" s="233" t="s">
        <v>248</v>
      </c>
      <c r="I17" s="35"/>
      <c r="J17" s="6"/>
      <c r="M17" s="36"/>
      <c r="N17" s="6"/>
      <c r="O17" s="6"/>
      <c r="P17" s="6"/>
      <c r="S17" s="57"/>
    </row>
    <row r="18" spans="1:19" ht="13.5">
      <c r="A18" s="38"/>
      <c r="B18" s="113"/>
      <c r="C18" s="76"/>
      <c r="D18" s="74"/>
      <c r="G18" s="10" t="s">
        <v>100</v>
      </c>
      <c r="H18" s="10" t="s">
        <v>82</v>
      </c>
      <c r="I18" s="36"/>
      <c r="J18" s="6" t="str">
        <f>IF(I16&gt;I20,F16,IF(I16&lt;I20,F20,""))</f>
        <v>21 / 57</v>
      </c>
      <c r="K18" s="273" t="str">
        <f>IF(I16&gt;I20,G16,IF(I16&lt;I20,G20,""))</f>
        <v>Demontis, Graziana/ Hoffmann, Rudolf</v>
      </c>
      <c r="L18" s="274"/>
      <c r="M18" s="205">
        <v>1</v>
      </c>
      <c r="N18" s="109"/>
      <c r="O18" s="6"/>
      <c r="P18" s="6"/>
      <c r="S18" s="57"/>
    </row>
    <row r="19" spans="1:19" ht="13.5">
      <c r="A19" s="37" t="s">
        <v>34</v>
      </c>
      <c r="B19" s="219" t="str">
        <f>'Datenblatt Mixed'!L13</f>
        <v>27 / 55</v>
      </c>
      <c r="C19" s="75" t="str">
        <f>'Datenblatt Mixed'!M13</f>
        <v>Mödinger, Alissa/ Hartstern, Patrick</v>
      </c>
      <c r="D19" s="81" t="str">
        <f>'Datenblatt Mixed'!N13</f>
        <v>TB Beinstein/ TV Murrhardt</v>
      </c>
      <c r="E19" s="206">
        <v>2</v>
      </c>
      <c r="F19" s="102"/>
      <c r="I19" s="36"/>
      <c r="J19" s="6"/>
      <c r="K19" s="40" t="s">
        <v>44</v>
      </c>
      <c r="L19" s="233" t="s">
        <v>264</v>
      </c>
      <c r="P19" s="6"/>
      <c r="Q19" s="6"/>
      <c r="R19" s="6"/>
      <c r="S19" s="57"/>
    </row>
    <row r="20" spans="1:19" ht="13.5">
      <c r="A20" s="38"/>
      <c r="B20" s="113"/>
      <c r="C20" s="74" t="s">
        <v>101</v>
      </c>
      <c r="D20" s="74" t="s">
        <v>76</v>
      </c>
      <c r="E20" s="35"/>
      <c r="F20" s="6" t="str">
        <f>IF(E19&gt;E21,B19,IF(E19&lt;E21,B21,""))</f>
        <v>21 / 57</v>
      </c>
      <c r="G20" s="75" t="str">
        <f>IF(E19&gt;E21,C19,IF(E19&lt;E21,C21,""))</f>
        <v>Demontis, Graziana/ Hoffmann, Rudolf</v>
      </c>
      <c r="H20" s="75"/>
      <c r="I20" s="205">
        <v>3</v>
      </c>
      <c r="J20" s="109"/>
      <c r="P20" s="6"/>
      <c r="Q20" s="6"/>
      <c r="R20" s="6"/>
      <c r="S20" s="57"/>
    </row>
    <row r="21" spans="1:19" ht="13.5">
      <c r="A21" s="37" t="s">
        <v>35</v>
      </c>
      <c r="B21" s="219" t="str">
        <f>'Datenblatt Mixed'!L14</f>
        <v>21 / 57</v>
      </c>
      <c r="C21" s="73" t="str">
        <f>'Datenblatt Mixed'!M14</f>
        <v>Demontis, Graziana/ Hoffmann, Rudolf</v>
      </c>
      <c r="D21" s="81" t="str">
        <f>'Datenblatt Mixed'!N14</f>
        <v>SV Deuchelried/ SV Rosenfeld</v>
      </c>
      <c r="E21" s="205">
        <v>3</v>
      </c>
      <c r="F21" s="109"/>
      <c r="G21" s="40" t="s">
        <v>44</v>
      </c>
      <c r="H21" s="234" t="s">
        <v>259</v>
      </c>
      <c r="O21" s="10" t="s">
        <v>118</v>
      </c>
      <c r="P21" s="10" t="s">
        <v>82</v>
      </c>
      <c r="S21" s="57"/>
    </row>
    <row r="22" spans="1:21" ht="13.5">
      <c r="A22" s="38"/>
      <c r="B22" s="113"/>
      <c r="C22" s="76"/>
      <c r="D22" s="74"/>
      <c r="P22" s="6"/>
      <c r="R22" t="str">
        <f>IF(Q14&gt;Q30,N14,IF(Q14&lt;Q30,N30,""))</f>
        <v>32 / 53</v>
      </c>
      <c r="S22" s="273" t="str">
        <f>IF(Q14&gt;Q30,O14,IF(Q14&lt;Q30,O30,""))</f>
        <v>Wagner, Sarah/ Gottheit, David</v>
      </c>
      <c r="T22" s="274"/>
      <c r="U22" s="211">
        <v>3</v>
      </c>
    </row>
    <row r="23" spans="1:22" ht="13.5">
      <c r="A23" s="37" t="s">
        <v>36</v>
      </c>
      <c r="B23" s="219" t="str">
        <f>'Datenblatt Mixed'!L15</f>
        <v>26 / 36</v>
      </c>
      <c r="C23" s="73" t="str">
        <f>'Datenblatt Mixed'!M15</f>
        <v>Lim, Anita/ Frey, Michael</v>
      </c>
      <c r="D23" s="81" t="str">
        <f>'Datenblatt Mixed'!N15</f>
        <v>DJK SB Stuttgart/ TTG Neckarbischofsheim</v>
      </c>
      <c r="E23" s="206">
        <v>3</v>
      </c>
      <c r="F23" s="102"/>
      <c r="P23" s="6"/>
      <c r="S23" s="70"/>
      <c r="T23" s="107"/>
      <c r="U23" s="35"/>
      <c r="V23" s="6"/>
    </row>
    <row r="24" spans="1:22" ht="13.5">
      <c r="A24" s="38"/>
      <c r="B24" s="113"/>
      <c r="C24" s="74" t="s">
        <v>101</v>
      </c>
      <c r="D24" s="74" t="s">
        <v>77</v>
      </c>
      <c r="E24" s="35"/>
      <c r="F24" s="6" t="str">
        <f>IF(E23&gt;E25,B23,IF(E23&lt;E25,B25,""))</f>
        <v>26 / 36</v>
      </c>
      <c r="G24" s="75" t="str">
        <f>IF(E23&gt;E25,C23,IF(E23&lt;E25,C25,""))</f>
        <v>Lim, Anita/ Frey, Michael</v>
      </c>
      <c r="H24" s="75"/>
      <c r="I24" s="207">
        <v>1</v>
      </c>
      <c r="J24" s="109"/>
      <c r="P24" s="6"/>
      <c r="S24" s="71" t="s">
        <v>44</v>
      </c>
      <c r="T24" s="237" t="s">
        <v>276</v>
      </c>
      <c r="U24" s="87"/>
      <c r="V24" s="6"/>
    </row>
    <row r="25" spans="1:22" ht="13.5">
      <c r="A25" s="37" t="s">
        <v>37</v>
      </c>
      <c r="B25" s="219" t="str">
        <f>'Datenblatt Mixed'!L16</f>
        <v>25 / 64</v>
      </c>
      <c r="C25" s="75" t="str">
        <f>'Datenblatt Mixed'!M16</f>
        <v>Lehmann, Larissa/ Strobel, Dennis</v>
      </c>
      <c r="D25" s="81" t="str">
        <f>'Datenblatt Mixed'!N16</f>
        <v>TSG 1845 Heilbronn/ TTC Bietigheim-Bissingen</v>
      </c>
      <c r="E25" s="205">
        <v>2</v>
      </c>
      <c r="F25" s="109"/>
      <c r="G25" s="40" t="s">
        <v>44</v>
      </c>
      <c r="H25" s="233" t="s">
        <v>261</v>
      </c>
      <c r="I25" s="35"/>
      <c r="J25" s="6"/>
      <c r="P25" s="6"/>
      <c r="S25" s="57"/>
      <c r="T25" s="6"/>
      <c r="U25" s="36"/>
      <c r="V25" s="6"/>
    </row>
    <row r="26" spans="1:22" ht="13.5">
      <c r="A26" s="38"/>
      <c r="B26" s="113"/>
      <c r="C26" s="76"/>
      <c r="D26" s="74"/>
      <c r="G26" s="10" t="s">
        <v>100</v>
      </c>
      <c r="H26" s="10" t="s">
        <v>83</v>
      </c>
      <c r="I26" s="36"/>
      <c r="J26" s="6" t="str">
        <f>IF(I24&gt;I28,F24,IF(I24&lt;I28,F28,""))</f>
        <v>32 / 53</v>
      </c>
      <c r="K26" s="273" t="str">
        <f>IF(I24&gt;I28,G24,IF(I24&lt;I28,G28,""))</f>
        <v>Wagner, Sarah/ Gottheit, David</v>
      </c>
      <c r="L26" s="274"/>
      <c r="M26" s="207">
        <v>3</v>
      </c>
      <c r="N26" s="109"/>
      <c r="O26" s="6"/>
      <c r="P26" s="6"/>
      <c r="S26" s="57"/>
      <c r="T26" s="6"/>
      <c r="U26" s="36"/>
      <c r="V26" s="6"/>
    </row>
    <row r="27" spans="1:22" ht="13.5">
      <c r="A27" s="37" t="s">
        <v>38</v>
      </c>
      <c r="B27" s="219" t="str">
        <f>'Datenblatt Mixed'!L17</f>
        <v>3 / 39</v>
      </c>
      <c r="C27" s="75" t="str">
        <f>'Datenblatt Mixed'!M17</f>
        <v>Pitz-Jung, Lara/ Maier, Dominik</v>
      </c>
      <c r="D27" s="81" t="str">
        <f>'Datenblatt Mixed'!N17</f>
        <v>TTG Walldorf/ TTC SG St. Ilgen</v>
      </c>
      <c r="E27" s="206">
        <v>0</v>
      </c>
      <c r="F27" s="102"/>
      <c r="I27" s="36"/>
      <c r="J27" s="6"/>
      <c r="K27" s="40" t="s">
        <v>44</v>
      </c>
      <c r="L27" s="233" t="s">
        <v>265</v>
      </c>
      <c r="M27" s="35"/>
      <c r="N27" s="6"/>
      <c r="O27" s="6"/>
      <c r="P27" s="6"/>
      <c r="S27" s="57"/>
      <c r="T27" s="6"/>
      <c r="U27" s="36"/>
      <c r="V27" s="6"/>
    </row>
    <row r="28" spans="1:22" ht="13.5">
      <c r="A28" s="38"/>
      <c r="B28" s="113"/>
      <c r="C28" s="74" t="s">
        <v>101</v>
      </c>
      <c r="D28" s="74" t="s">
        <v>78</v>
      </c>
      <c r="E28" s="35"/>
      <c r="F28" s="6" t="str">
        <f>IF(E27&gt;E29,B27,IF(E27&lt;E29,B29,""))</f>
        <v>32 / 53</v>
      </c>
      <c r="G28" s="75" t="str">
        <f>IF(E27&gt;E29,C27,IF(E27&lt;E29,C29,""))</f>
        <v>Wagner, Sarah/ Gottheit, David</v>
      </c>
      <c r="H28" s="75"/>
      <c r="I28" s="205">
        <v>3</v>
      </c>
      <c r="J28" s="109"/>
      <c r="M28" s="36"/>
      <c r="N28" s="6"/>
      <c r="O28" s="6"/>
      <c r="P28" s="6"/>
      <c r="S28" s="57"/>
      <c r="T28" s="6"/>
      <c r="U28" s="36"/>
      <c r="V28" s="6"/>
    </row>
    <row r="29" spans="1:22" ht="13.5">
      <c r="A29" s="37" t="s">
        <v>39</v>
      </c>
      <c r="B29" s="219" t="str">
        <f>'Datenblatt Mixed'!L18</f>
        <v>32 / 53</v>
      </c>
      <c r="C29" s="75" t="str">
        <f>'Datenblatt Mixed'!M18</f>
        <v>Wagner, Sarah/ Gottheit, David</v>
      </c>
      <c r="D29" s="81" t="str">
        <f>'Datenblatt Mixed'!N18</f>
        <v>VfL Sindelfingen/ SV Plüderhausen</v>
      </c>
      <c r="E29" s="205">
        <v>3</v>
      </c>
      <c r="F29" s="109"/>
      <c r="G29" s="40" t="s">
        <v>44</v>
      </c>
      <c r="H29" s="234" t="s">
        <v>249</v>
      </c>
      <c r="M29" s="36"/>
      <c r="N29" s="6"/>
      <c r="O29" s="6"/>
      <c r="P29" s="6"/>
      <c r="S29" s="57"/>
      <c r="T29" s="6"/>
      <c r="U29" s="36"/>
      <c r="V29" s="6"/>
    </row>
    <row r="30" spans="1:22" ht="13.5">
      <c r="A30" s="38"/>
      <c r="B30" s="113"/>
      <c r="C30" s="76"/>
      <c r="D30" s="74"/>
      <c r="K30" s="10" t="s">
        <v>117</v>
      </c>
      <c r="L30" s="10" t="s">
        <v>83</v>
      </c>
      <c r="M30" s="36"/>
      <c r="N30" s="6" t="str">
        <f>IF(M26&gt;M34,J26,IF(M26&lt;M34,J34,""))</f>
        <v>32 / 53</v>
      </c>
      <c r="O30" s="273" t="str">
        <f>IF(M26&gt;M34,K26,IF(M26&lt;M34,K34,""))</f>
        <v>Wagner, Sarah/ Gottheit, David</v>
      </c>
      <c r="P30" s="274"/>
      <c r="Q30" s="205">
        <v>3</v>
      </c>
      <c r="R30" s="109"/>
      <c r="S30" s="57"/>
      <c r="T30" s="6"/>
      <c r="U30" s="36"/>
      <c r="V30" s="6"/>
    </row>
    <row r="31" spans="1:22" ht="13.5">
      <c r="A31" s="37" t="s">
        <v>40</v>
      </c>
      <c r="B31" s="219" t="str">
        <f>'Datenblatt Mixed'!L19</f>
        <v>16 / 51</v>
      </c>
      <c r="C31" s="75" t="str">
        <f>'Datenblatt Mixed'!M19</f>
        <v>Bacher, Natalie/ Gaa, Gabriel</v>
      </c>
      <c r="D31" s="81" t="str">
        <f>'Datenblatt Mixed'!N19</f>
        <v>VfL Sindelfingen/ DJK SB Stuttgart</v>
      </c>
      <c r="E31" s="206">
        <v>3</v>
      </c>
      <c r="F31" s="102"/>
      <c r="M31" s="36"/>
      <c r="N31" s="6"/>
      <c r="O31" s="40" t="s">
        <v>44</v>
      </c>
      <c r="P31" s="237" t="s">
        <v>271</v>
      </c>
      <c r="T31" s="6"/>
      <c r="U31" s="36"/>
      <c r="V31" s="6"/>
    </row>
    <row r="32" spans="1:22" ht="13.5">
      <c r="A32" s="38"/>
      <c r="B32" s="113"/>
      <c r="C32" s="74" t="s">
        <v>101</v>
      </c>
      <c r="D32" s="74" t="s">
        <v>79</v>
      </c>
      <c r="E32" s="35"/>
      <c r="F32" s="6" t="str">
        <f>IF(E31&gt;E33,B31,IF(E31&lt;E33,B33,""))</f>
        <v>16 / 51</v>
      </c>
      <c r="G32" s="75" t="str">
        <f>IF(E31&gt;E33,C31,IF(E31&lt;E33,C33,""))</f>
        <v>Bacher, Natalie/ Gaa, Gabriel</v>
      </c>
      <c r="H32" s="75"/>
      <c r="I32" s="207">
        <v>0</v>
      </c>
      <c r="J32" s="109"/>
      <c r="M32" s="36"/>
      <c r="N32" s="6"/>
      <c r="O32" s="6"/>
      <c r="T32" s="6"/>
      <c r="U32" s="36"/>
      <c r="V32" s="6"/>
    </row>
    <row r="33" spans="1:22" ht="13.5">
      <c r="A33" s="37" t="s">
        <v>41</v>
      </c>
      <c r="B33" s="219" t="str">
        <f>'Datenblatt Mixed'!L20</f>
        <v>6 / 37</v>
      </c>
      <c r="C33" s="75" t="str">
        <f>'Datenblatt Mixed'!M20</f>
        <v>Wieland, Sonja/ Fürst, Jonas</v>
      </c>
      <c r="D33" s="81" t="str">
        <f>'Datenblatt Mixed'!N20</f>
        <v>TTV Wiesloch-Baiertal/ TS Durlach</v>
      </c>
      <c r="E33" s="205">
        <v>0</v>
      </c>
      <c r="F33" s="109"/>
      <c r="G33" s="40" t="s">
        <v>44</v>
      </c>
      <c r="H33" s="233" t="s">
        <v>250</v>
      </c>
      <c r="I33" s="35"/>
      <c r="J33" s="6"/>
      <c r="M33" s="36"/>
      <c r="N33" s="6"/>
      <c r="O33" s="6"/>
      <c r="T33" s="6"/>
      <c r="U33" s="36"/>
      <c r="V33" s="6"/>
    </row>
    <row r="34" spans="1:22" ht="13.5">
      <c r="A34" s="38"/>
      <c r="B34" s="113"/>
      <c r="C34" s="76"/>
      <c r="D34" s="74"/>
      <c r="G34" s="10" t="s">
        <v>100</v>
      </c>
      <c r="H34" s="10" t="s">
        <v>84</v>
      </c>
      <c r="I34" s="36"/>
      <c r="J34" s="6" t="str">
        <f>IF(I32&gt;I36,F32,IF(I32&lt;I36,F36,""))</f>
        <v>11 / 46</v>
      </c>
      <c r="K34" s="273" t="str">
        <f>IF(I32&gt;I36,G32,IF(I32&lt;I36,G36,""))</f>
        <v>Lasarzick, Anna/ Kolbinger, Pierre</v>
      </c>
      <c r="L34" s="274"/>
      <c r="M34" s="205">
        <v>0</v>
      </c>
      <c r="N34" s="109"/>
      <c r="O34" s="6"/>
      <c r="T34" s="6"/>
      <c r="U34" s="36"/>
      <c r="V34" s="6"/>
    </row>
    <row r="35" spans="1:22" ht="13.5">
      <c r="A35" s="37" t="s">
        <v>42</v>
      </c>
      <c r="B35" s="219" t="str">
        <f>'Datenblatt Mixed'!L21</f>
        <v>20 / 50</v>
      </c>
      <c r="C35" s="75" t="str">
        <f>'Datenblatt Mixed'!M21</f>
        <v>Chiarello, Lisa/ Bechtle, Tobias</v>
      </c>
      <c r="D35" s="81" t="str">
        <f>'Datenblatt Mixed'!N21</f>
        <v>NSU Neckarsulm/ TSG Steinheim</v>
      </c>
      <c r="E35" s="206">
        <v>2</v>
      </c>
      <c r="F35" s="102"/>
      <c r="I35" s="36"/>
      <c r="J35" s="6"/>
      <c r="K35" s="40" t="s">
        <v>44</v>
      </c>
      <c r="L35" s="233" t="s">
        <v>266</v>
      </c>
      <c r="T35" s="6"/>
      <c r="U35" s="36"/>
      <c r="V35" s="6"/>
    </row>
    <row r="36" spans="1:22" ht="13.5">
      <c r="A36" s="38"/>
      <c r="B36" s="113"/>
      <c r="C36" s="74" t="s">
        <v>101</v>
      </c>
      <c r="D36" s="74" t="s">
        <v>80</v>
      </c>
      <c r="E36" s="35"/>
      <c r="F36" s="6" t="str">
        <f>IF(E35&gt;E37,B35,IF(E35&lt;E37,B37,""))</f>
        <v>11 / 46</v>
      </c>
      <c r="G36" s="75" t="str">
        <f>IF(E35&gt;E37,C35,IF(E35&lt;E37,C37,""))</f>
        <v>Lasarzick, Anna/ Kolbinger, Pierre</v>
      </c>
      <c r="H36" s="75"/>
      <c r="I36" s="205">
        <v>3</v>
      </c>
      <c r="J36" s="109"/>
      <c r="T36" s="6"/>
      <c r="U36" s="36"/>
      <c r="V36" s="6"/>
    </row>
    <row r="37" spans="1:22" ht="13.5">
      <c r="A37" s="37" t="s">
        <v>43</v>
      </c>
      <c r="B37" s="219" t="str">
        <f>'Datenblatt Mixed'!L22</f>
        <v>11 / 46</v>
      </c>
      <c r="C37" s="73" t="str">
        <f>'Datenblatt Mixed'!M22</f>
        <v>Lasarzick, Anna/ Kolbinger, Pierre</v>
      </c>
      <c r="D37" s="81" t="str">
        <f>'Datenblatt Mixed'!N22</f>
        <v>TTSV Mönchweier/ FT 1844 Freiburg</v>
      </c>
      <c r="E37" s="205">
        <v>3</v>
      </c>
      <c r="F37" s="109"/>
      <c r="G37" s="40" t="s">
        <v>44</v>
      </c>
      <c r="H37" s="234" t="s">
        <v>258</v>
      </c>
      <c r="T37" s="6"/>
      <c r="U37" s="36"/>
      <c r="V37" s="6"/>
    </row>
    <row r="38" spans="1:22" ht="13.5">
      <c r="A38" s="82"/>
      <c r="B38" s="117"/>
      <c r="C38" s="83"/>
      <c r="D38" s="84"/>
      <c r="E38" s="6"/>
      <c r="F38" s="6"/>
      <c r="T38" s="6"/>
      <c r="U38" s="36"/>
      <c r="V38" s="6"/>
    </row>
    <row r="39" spans="1:23" ht="13.5">
      <c r="A39" s="37" t="s">
        <v>48</v>
      </c>
      <c r="B39" s="219" t="str">
        <f>'Datenblatt Mixed'!L23</f>
        <v>17 / 54</v>
      </c>
      <c r="C39" s="73" t="str">
        <f>'Datenblatt Mixed'!M23</f>
        <v>Bijedic, Selma/ Hadlaczky, Stefan</v>
      </c>
      <c r="D39" s="81" t="str">
        <f>'Datenblatt Mixed'!N23</f>
        <v>TSG 1845 Heilbronn/ TSV Untereisesheim</v>
      </c>
      <c r="E39" s="207">
        <v>3</v>
      </c>
      <c r="F39" s="109"/>
      <c r="S39" s="10" t="s">
        <v>119</v>
      </c>
      <c r="T39" s="39" t="s">
        <v>82</v>
      </c>
      <c r="U39" s="85"/>
      <c r="V39" s="276" t="str">
        <f>IF(U22&gt;U54,S22,IF(U22&lt;U54,S54,""))</f>
        <v>Wagner, Sarah/ Gottheit, David</v>
      </c>
      <c r="W39" s="277"/>
    </row>
    <row r="40" spans="1:22" ht="13.5">
      <c r="A40" s="38"/>
      <c r="B40" s="113"/>
      <c r="C40" s="74" t="s">
        <v>101</v>
      </c>
      <c r="D40" s="74" t="s">
        <v>81</v>
      </c>
      <c r="E40" s="35"/>
      <c r="F40" s="6" t="str">
        <f>IF(E39&gt;E41,B39,IF(E39&lt;E41,B41,""))</f>
        <v>17 / 54</v>
      </c>
      <c r="G40" s="273" t="str">
        <f>IF(E39&gt;E41,C39,IF(E39&lt;E41,C41,""))</f>
        <v>Bijedic, Selma/ Hadlaczky, Stefan</v>
      </c>
      <c r="H40" s="274"/>
      <c r="I40" s="207">
        <v>3</v>
      </c>
      <c r="J40" s="109"/>
      <c r="T40" s="6"/>
      <c r="U40" s="36"/>
      <c r="V40" s="108" t="s">
        <v>87</v>
      </c>
    </row>
    <row r="41" spans="1:23" ht="13.5">
      <c r="A41" s="37" t="s">
        <v>49</v>
      </c>
      <c r="B41" s="219" t="str">
        <f>'Datenblatt Mixed'!L24</f>
        <v>31 / 41</v>
      </c>
      <c r="C41" s="75" t="str">
        <f>'Datenblatt Mixed'!M24</f>
        <v>Schick, Maren/ Bayer, Mark-Hong</v>
      </c>
      <c r="D41" s="81" t="str">
        <f>'Datenblatt Mixed'!N24</f>
        <v>SC Vogt/ TTC Schopheim / Fahrnau</v>
      </c>
      <c r="E41" s="205">
        <v>0</v>
      </c>
      <c r="F41" s="109"/>
      <c r="G41" s="40" t="s">
        <v>44</v>
      </c>
      <c r="H41" s="233" t="s">
        <v>251</v>
      </c>
      <c r="I41" s="35"/>
      <c r="J41" s="6"/>
      <c r="T41" s="6"/>
      <c r="U41" s="36"/>
      <c r="V41" s="6" t="s">
        <v>44</v>
      </c>
      <c r="W41" s="208" t="s">
        <v>332</v>
      </c>
    </row>
    <row r="42" spans="1:22" ht="13.5">
      <c r="A42" s="38"/>
      <c r="B42" s="113"/>
      <c r="C42" s="76"/>
      <c r="D42" s="74"/>
      <c r="G42" s="10" t="s">
        <v>100</v>
      </c>
      <c r="H42" s="10" t="s">
        <v>96</v>
      </c>
      <c r="I42" s="36"/>
      <c r="J42" s="6" t="str">
        <f>IF(I40&gt;I44,F40,IF(I40&lt;I44,F44,""))</f>
        <v>17 / 54</v>
      </c>
      <c r="K42" s="273" t="str">
        <f>IF(I40&gt;I44,G40,IF(I40&lt;I44,G44,""))</f>
        <v>Bijedic, Selma/ Hadlaczky, Stefan</v>
      </c>
      <c r="L42" s="274"/>
      <c r="M42" s="207">
        <v>3</v>
      </c>
      <c r="N42" s="109"/>
      <c r="T42" s="6"/>
      <c r="U42" s="36"/>
      <c r="V42" s="6"/>
    </row>
    <row r="43" spans="1:22" ht="13.5">
      <c r="A43" s="37" t="s">
        <v>50</v>
      </c>
      <c r="B43" s="219" t="str">
        <f>'Datenblatt Mixed'!L25</f>
        <v>28 / 61</v>
      </c>
      <c r="C43" s="75" t="str">
        <f>'Datenblatt Mixed'!M25</f>
        <v>Mödinger, Ronja/ Rothe, Vincent</v>
      </c>
      <c r="D43" s="81" t="str">
        <f>'Datenblatt Mixed'!N25</f>
        <v>TB Beinstein/ TTC rollcom Reutlingen</v>
      </c>
      <c r="E43" s="206">
        <v>0</v>
      </c>
      <c r="F43" s="102"/>
      <c r="I43" s="36"/>
      <c r="J43" s="6"/>
      <c r="K43" s="40" t="s">
        <v>44</v>
      </c>
      <c r="L43" s="233" t="s">
        <v>267</v>
      </c>
      <c r="M43" s="35"/>
      <c r="N43" s="6"/>
      <c r="O43" s="6"/>
      <c r="T43" s="6"/>
      <c r="U43" s="36"/>
      <c r="V43" s="6"/>
    </row>
    <row r="44" spans="1:22" ht="13.5">
      <c r="A44" s="38"/>
      <c r="B44" s="113"/>
      <c r="C44" s="74" t="s">
        <v>101</v>
      </c>
      <c r="D44" s="74" t="s">
        <v>82</v>
      </c>
      <c r="E44" s="35"/>
      <c r="F44" s="6" t="str">
        <f>IF(E43&gt;E45,B43,IF(E43&lt;E45,B45,""))</f>
        <v>14 / 43</v>
      </c>
      <c r="G44" s="273" t="str">
        <f>IF(E43&gt;E45,C43,IF(E43&lt;E45,C45,""))</f>
        <v>Spitz, Anke/ Glunk, Adrian</v>
      </c>
      <c r="H44" s="274"/>
      <c r="I44" s="205">
        <v>2</v>
      </c>
      <c r="J44" s="109"/>
      <c r="M44" s="36"/>
      <c r="N44" s="6"/>
      <c r="O44" s="6"/>
      <c r="T44" s="6"/>
      <c r="U44" s="36"/>
      <c r="V44" s="6"/>
    </row>
    <row r="45" spans="1:22" ht="13.5">
      <c r="A45" s="37" t="s">
        <v>51</v>
      </c>
      <c r="B45" s="219" t="str">
        <f>'Datenblatt Mixed'!L26</f>
        <v>14 / 43</v>
      </c>
      <c r="C45" s="75" t="str">
        <f>'Datenblatt Mixed'!M26</f>
        <v>Spitz, Anke/ Glunk, Adrian</v>
      </c>
      <c r="D45" s="81" t="str">
        <f>'Datenblatt Mixed'!N26</f>
        <v>TTC Ringsheim/ DJK Offenburg</v>
      </c>
      <c r="E45" s="205">
        <v>3</v>
      </c>
      <c r="F45" s="109"/>
      <c r="G45" s="40" t="s">
        <v>44</v>
      </c>
      <c r="H45" s="234" t="s">
        <v>252</v>
      </c>
      <c r="M45" s="36"/>
      <c r="N45" s="6"/>
      <c r="O45" s="6"/>
      <c r="T45" s="6"/>
      <c r="U45" s="36"/>
      <c r="V45" s="6"/>
    </row>
    <row r="46" spans="1:22" ht="13.5">
      <c r="A46" s="38"/>
      <c r="B46" s="113"/>
      <c r="C46" s="76"/>
      <c r="D46" s="74"/>
      <c r="K46" s="10" t="s">
        <v>117</v>
      </c>
      <c r="L46" s="10" t="s">
        <v>97</v>
      </c>
      <c r="M46" s="36"/>
      <c r="N46" s="6" t="str">
        <f>IF(M42&gt;M50,J42,IF(M42&lt;M50,J50,""))</f>
        <v>17 / 54</v>
      </c>
      <c r="O46" s="273" t="str">
        <f>IF(M42&gt;M50,K42,IF(M42&lt;M50,K50,""))</f>
        <v>Bijedic, Selma/ Hadlaczky, Stefan</v>
      </c>
      <c r="P46" s="274"/>
      <c r="Q46" s="207">
        <v>1</v>
      </c>
      <c r="R46" s="109"/>
      <c r="T46" s="6"/>
      <c r="U46" s="36"/>
      <c r="V46" s="6"/>
    </row>
    <row r="47" spans="1:22" ht="13.5">
      <c r="A47" s="69" t="s">
        <v>52</v>
      </c>
      <c r="B47" s="219" t="str">
        <f>'Datenblatt Mixed'!L27</f>
        <v>7 / 33</v>
      </c>
      <c r="C47" s="75" t="str">
        <f>'Datenblatt Mixed'!M27</f>
        <v>Wolf, Jennie/ Bluhm, Florian</v>
      </c>
      <c r="D47" s="81" t="str">
        <f>'Datenblatt Mixed'!N27</f>
        <v>TV Busenbach/ ASV Grünwettersbach</v>
      </c>
      <c r="E47" s="206">
        <v>3</v>
      </c>
      <c r="F47" s="102"/>
      <c r="M47" s="36"/>
      <c r="N47" s="6"/>
      <c r="O47" s="40" t="s">
        <v>44</v>
      </c>
      <c r="P47" s="237" t="s">
        <v>273</v>
      </c>
      <c r="Q47" s="6"/>
      <c r="R47" s="6"/>
      <c r="S47" s="57"/>
      <c r="T47" s="6"/>
      <c r="U47" s="36"/>
      <c r="V47" s="6"/>
    </row>
    <row r="48" spans="1:22" ht="13.5">
      <c r="A48" s="38"/>
      <c r="B48" s="113"/>
      <c r="C48" s="74" t="s">
        <v>101</v>
      </c>
      <c r="D48" s="74" t="s">
        <v>83</v>
      </c>
      <c r="E48" s="35"/>
      <c r="F48" s="6" t="str">
        <f>IF(E47&gt;E49,B47,IF(E47&lt;E49,B49,""))</f>
        <v>7 / 33</v>
      </c>
      <c r="G48" s="273" t="str">
        <f>IF(E47&gt;E49,C47,IF(E47&lt;E49,C49,""))</f>
        <v>Wolf, Jennie/ Bluhm, Florian</v>
      </c>
      <c r="H48" s="274"/>
      <c r="I48" s="207">
        <v>3</v>
      </c>
      <c r="J48" s="109"/>
      <c r="M48" s="36"/>
      <c r="N48" s="6"/>
      <c r="O48" s="6"/>
      <c r="P48" s="6"/>
      <c r="S48" s="57"/>
      <c r="T48" s="6"/>
      <c r="U48" s="36"/>
      <c r="V48" s="6"/>
    </row>
    <row r="49" spans="1:22" ht="13.5">
      <c r="A49" s="37" t="s">
        <v>53</v>
      </c>
      <c r="B49" s="219" t="str">
        <f>'Datenblatt Mixed'!L28</f>
        <v>30 / 63</v>
      </c>
      <c r="C49" s="75" t="str">
        <f>'Datenblatt Mixed'!M28</f>
        <v>Rehmann, Alina/ Steinle, Dean</v>
      </c>
      <c r="D49" s="81" t="str">
        <f>'Datenblatt Mixed'!N28</f>
        <v>TSV Gaildorf/ TTC Bietigheim-Bissingen</v>
      </c>
      <c r="E49" s="205">
        <v>1</v>
      </c>
      <c r="F49" s="109"/>
      <c r="G49" s="40" t="s">
        <v>44</v>
      </c>
      <c r="H49" s="233" t="s">
        <v>253</v>
      </c>
      <c r="I49" s="35"/>
      <c r="J49" s="6"/>
      <c r="M49" s="36"/>
      <c r="N49" s="6"/>
      <c r="O49" s="6"/>
      <c r="P49" s="6"/>
      <c r="S49" s="57"/>
      <c r="T49" s="6"/>
      <c r="U49" s="36"/>
      <c r="V49" s="6"/>
    </row>
    <row r="50" spans="1:22" ht="13.5">
      <c r="A50" s="38"/>
      <c r="B50" s="113"/>
      <c r="C50" s="76"/>
      <c r="D50" s="74"/>
      <c r="G50" s="10" t="s">
        <v>100</v>
      </c>
      <c r="H50" s="10" t="s">
        <v>97</v>
      </c>
      <c r="I50" s="36"/>
      <c r="J50" s="6" t="str">
        <f>IF(I48&gt;I52,F48,IF(I48&lt;I52,F52,""))</f>
        <v>7 / 33</v>
      </c>
      <c r="K50" s="273" t="str">
        <f>IF(I48&gt;I52,G48,IF(I48&lt;I52,G52,""))</f>
        <v>Wolf, Jennie/ Bluhm, Florian</v>
      </c>
      <c r="L50" s="274"/>
      <c r="M50" s="205">
        <v>0</v>
      </c>
      <c r="N50" s="109"/>
      <c r="O50" s="6"/>
      <c r="P50" s="6"/>
      <c r="S50" s="57"/>
      <c r="T50" s="6"/>
      <c r="U50" s="36"/>
      <c r="V50" s="6"/>
    </row>
    <row r="51" spans="1:22" ht="13.5">
      <c r="A51" s="37" t="s">
        <v>54</v>
      </c>
      <c r="B51" s="219" t="str">
        <f>'Datenblatt Mixed'!L29</f>
        <v>5 / 40</v>
      </c>
      <c r="C51" s="75" t="str">
        <f>'Datenblatt Mixed'!M29</f>
        <v>Sanjkovic, Claudia/ Pfeiffer, Michael</v>
      </c>
      <c r="D51" s="81" t="str">
        <f>'Datenblatt Mixed'!N29</f>
        <v>TTC Forchheim/ TTC Odenheim</v>
      </c>
      <c r="E51" s="206">
        <v>2</v>
      </c>
      <c r="F51" s="102"/>
      <c r="I51" s="36"/>
      <c r="J51" s="6"/>
      <c r="K51" s="40" t="s">
        <v>44</v>
      </c>
      <c r="L51" s="233" t="s">
        <v>268</v>
      </c>
      <c r="P51" s="6"/>
      <c r="Q51" s="6"/>
      <c r="R51" s="6"/>
      <c r="S51" s="57"/>
      <c r="T51" s="6"/>
      <c r="U51" s="36"/>
      <c r="V51" s="6"/>
    </row>
    <row r="52" spans="1:22" ht="13.5">
      <c r="A52" s="38"/>
      <c r="B52" s="113"/>
      <c r="C52" s="74" t="s">
        <v>101</v>
      </c>
      <c r="D52" s="144" t="s">
        <v>84</v>
      </c>
      <c r="E52" s="35"/>
      <c r="F52" s="6" t="str">
        <f>IF(E51&gt;E53,B51,IF(E51&lt;E53,B53,""))</f>
        <v>12 / 47</v>
      </c>
      <c r="G52" s="273" t="str">
        <f>IF(E51&gt;E53,C51,IF(E51&lt;E53,C53,""))</f>
        <v>Raschke, Jannika/ Luchner, Lukas</v>
      </c>
      <c r="H52" s="274"/>
      <c r="I52" s="205">
        <v>0</v>
      </c>
      <c r="J52" s="109"/>
      <c r="P52" s="6"/>
      <c r="Q52" s="6"/>
      <c r="R52" s="6"/>
      <c r="S52" s="57"/>
      <c r="T52" s="6"/>
      <c r="U52" s="36"/>
      <c r="V52" s="6"/>
    </row>
    <row r="53" spans="1:22" ht="13.5">
      <c r="A53" s="37" t="s">
        <v>55</v>
      </c>
      <c r="B53" s="219" t="str">
        <f>'Datenblatt Mixed'!L30</f>
        <v>12 / 47</v>
      </c>
      <c r="C53" s="73" t="str">
        <f>'Datenblatt Mixed'!M30</f>
        <v>Raschke, Jannika/ Luchner, Lukas</v>
      </c>
      <c r="D53" s="81" t="str">
        <f>'Datenblatt Mixed'!N30</f>
        <v>TV Bühl/ FT 1844 Freiburg</v>
      </c>
      <c r="E53" s="205">
        <v>3</v>
      </c>
      <c r="F53" s="109"/>
      <c r="G53" s="40" t="s">
        <v>44</v>
      </c>
      <c r="H53" s="234" t="s">
        <v>260</v>
      </c>
      <c r="O53" s="10" t="s">
        <v>118</v>
      </c>
      <c r="P53" s="10" t="s">
        <v>83</v>
      </c>
      <c r="S53" s="57"/>
      <c r="T53" s="6"/>
      <c r="U53" s="36"/>
      <c r="V53" s="6"/>
    </row>
    <row r="54" spans="1:22" ht="13.5">
      <c r="A54" s="38"/>
      <c r="B54" s="113"/>
      <c r="C54" s="76"/>
      <c r="D54" s="74"/>
      <c r="P54" s="6"/>
      <c r="R54" t="str">
        <f>IF(Q46&gt;Q62,N46,IF(Q46&lt;Q62,N62,""))</f>
        <v>13 / 59</v>
      </c>
      <c r="S54" s="273" t="str">
        <f>IF(Q46&gt;Q62,O46,IF(Q46&lt;Q62,O62,""))</f>
        <v>Röderer, Linda/ Mayer, Tom</v>
      </c>
      <c r="T54" s="274"/>
      <c r="U54" s="205">
        <v>2</v>
      </c>
      <c r="V54" s="6"/>
    </row>
    <row r="55" spans="1:19" ht="13.5">
      <c r="A55" s="37" t="s">
        <v>56</v>
      </c>
      <c r="B55" s="219" t="str">
        <f>'Datenblatt Mixed'!L31</f>
        <v>19 / 52</v>
      </c>
      <c r="C55" s="73" t="str">
        <f>'Datenblatt Mixed'!M31</f>
        <v>Brucker, Nadine/ Geßner, Simon</v>
      </c>
      <c r="D55" s="81" t="str">
        <f>'Datenblatt Mixed'!N31</f>
        <v>VfL Sindelfingen/ VfL Kirchheim</v>
      </c>
      <c r="E55" s="206">
        <v>3</v>
      </c>
      <c r="F55" s="102"/>
      <c r="P55" s="6"/>
      <c r="S55" s="70"/>
    </row>
    <row r="56" spans="1:21" ht="13.5">
      <c r="A56" s="38"/>
      <c r="B56" s="113"/>
      <c r="C56" s="74" t="s">
        <v>101</v>
      </c>
      <c r="D56" s="74" t="s">
        <v>96</v>
      </c>
      <c r="E56" s="35"/>
      <c r="F56" s="6" t="str">
        <f>IF(E55&gt;E57,B55,IF(E55&lt;E57,B57,""))</f>
        <v>19 / 52</v>
      </c>
      <c r="G56" s="273" t="str">
        <f>IF(E55&gt;E57,C55,IF(E55&lt;E57,C57,""))</f>
        <v>Brucker, Nadine/ Geßner, Simon</v>
      </c>
      <c r="H56" s="274"/>
      <c r="I56" s="207">
        <v>3</v>
      </c>
      <c r="J56" s="109"/>
      <c r="P56" s="6"/>
      <c r="S56" s="71" t="s">
        <v>44</v>
      </c>
      <c r="T56" s="237" t="s">
        <v>275</v>
      </c>
      <c r="U56" s="86"/>
    </row>
    <row r="57" spans="1:19" ht="13.5">
      <c r="A57" s="37" t="s">
        <v>57</v>
      </c>
      <c r="B57" s="219" t="str">
        <f>'Datenblatt Mixed'!L32</f>
        <v>15 / 49</v>
      </c>
      <c r="C57" s="75" t="str">
        <f>'Datenblatt Mixed'!M32</f>
        <v>Zimmermann, Marina/ Plog, Jason</v>
      </c>
      <c r="D57" s="81" t="str">
        <f>'Datenblatt Mixed'!N32</f>
        <v>TTC Emmendingen/ FT 1844 Freiburg</v>
      </c>
      <c r="E57" s="205">
        <v>0</v>
      </c>
      <c r="F57" s="109"/>
      <c r="G57" s="40" t="s">
        <v>44</v>
      </c>
      <c r="H57" s="233" t="s">
        <v>254</v>
      </c>
      <c r="I57" s="35"/>
      <c r="J57" s="6"/>
      <c r="P57" s="6"/>
      <c r="S57" s="57"/>
    </row>
    <row r="58" spans="1:19" ht="13.5">
      <c r="A58" s="38"/>
      <c r="B58" s="113"/>
      <c r="C58" s="76"/>
      <c r="D58" s="74"/>
      <c r="G58" s="10" t="s">
        <v>100</v>
      </c>
      <c r="H58" s="10" t="s">
        <v>98</v>
      </c>
      <c r="I58" s="36"/>
      <c r="J58" s="6" t="str">
        <f>IF(I56&gt;I60,F56,IF(I56&lt;I60,F60,""))</f>
        <v>19 / 52</v>
      </c>
      <c r="K58" s="273" t="str">
        <f>IF(I56&gt;I60,G56,IF(I56&lt;I60,G60,""))</f>
        <v>Brucker, Nadine/ Geßner, Simon</v>
      </c>
      <c r="L58" s="274"/>
      <c r="M58" s="207">
        <v>0</v>
      </c>
      <c r="N58" s="109"/>
      <c r="O58" s="6"/>
      <c r="P58" s="6"/>
      <c r="S58" s="57"/>
    </row>
    <row r="59" spans="1:19" ht="13.5">
      <c r="A59" s="37" t="s">
        <v>63</v>
      </c>
      <c r="B59" s="219" t="str">
        <f>'Datenblatt Mixed'!L33</f>
        <v>24 / 56</v>
      </c>
      <c r="C59" s="75" t="str">
        <f>'Datenblatt Mixed'!M33</f>
        <v>Kohler, Anja/ Hoffmann, Alexander</v>
      </c>
      <c r="D59" s="81" t="str">
        <f>'Datenblatt Mixed'!N33</f>
        <v>SV Erlenmoos/ SG Deißlingen</v>
      </c>
      <c r="E59" s="206">
        <v>0</v>
      </c>
      <c r="F59" s="102"/>
      <c r="I59" s="36"/>
      <c r="J59" s="6"/>
      <c r="K59" s="40" t="s">
        <v>44</v>
      </c>
      <c r="L59" s="233" t="s">
        <v>269</v>
      </c>
      <c r="M59" s="35"/>
      <c r="N59" s="6"/>
      <c r="O59" s="6"/>
      <c r="P59" s="6"/>
      <c r="S59" s="57"/>
    </row>
    <row r="60" spans="1:19" ht="13.5">
      <c r="A60" s="38"/>
      <c r="B60" s="113"/>
      <c r="C60" s="74" t="s">
        <v>101</v>
      </c>
      <c r="D60" s="74" t="s">
        <v>97</v>
      </c>
      <c r="E60" s="35"/>
      <c r="F60" s="6" t="str">
        <f>IF(E59&gt;E61,B59,IF(E59&lt;E61,B61,""))</f>
        <v>9 / 45</v>
      </c>
      <c r="G60" s="273" t="str">
        <f>IF(E59&gt;E61,C59,IF(E59&lt;E61,C61,""))</f>
        <v>Hörig, Jacqueline/ Gühr, Felix</v>
      </c>
      <c r="H60" s="274"/>
      <c r="I60" s="205">
        <v>1</v>
      </c>
      <c r="J60" s="109"/>
      <c r="M60" s="36"/>
      <c r="N60" s="6"/>
      <c r="O60" s="6"/>
      <c r="P60" s="6"/>
      <c r="S60" s="57"/>
    </row>
    <row r="61" spans="1:19" ht="13.5">
      <c r="A61" s="37" t="s">
        <v>58</v>
      </c>
      <c r="B61" s="219" t="str">
        <f>'Datenblatt Mixed'!L34</f>
        <v>9 / 45</v>
      </c>
      <c r="C61" s="75" t="str">
        <f>'Datenblatt Mixed'!M34</f>
        <v>Hörig, Jacqueline/ Gühr, Felix</v>
      </c>
      <c r="D61" s="81" t="str">
        <f>'Datenblatt Mixed'!N34</f>
        <v>TTG Bischweier/ TTC Steinach</v>
      </c>
      <c r="E61" s="205">
        <v>3</v>
      </c>
      <c r="F61" s="109"/>
      <c r="G61" s="40" t="s">
        <v>44</v>
      </c>
      <c r="H61" s="234" t="s">
        <v>255</v>
      </c>
      <c r="M61" s="36"/>
      <c r="N61" s="6"/>
      <c r="O61" s="6"/>
      <c r="P61" s="6"/>
      <c r="S61" s="57"/>
    </row>
    <row r="62" spans="1:19" ht="13.5">
      <c r="A62" s="38"/>
      <c r="B62" s="113"/>
      <c r="C62" s="76"/>
      <c r="D62" s="74"/>
      <c r="K62" s="10" t="s">
        <v>117</v>
      </c>
      <c r="L62" s="10" t="s">
        <v>98</v>
      </c>
      <c r="M62" s="36"/>
      <c r="N62" s="6" t="str">
        <f>IF(M58&gt;M66,J58,IF(M58&lt;M66,J66,""))</f>
        <v>13 / 59</v>
      </c>
      <c r="O62" s="273" t="str">
        <f>IF(M58&gt;M66,K58,IF(M58&lt;M66,K66,""))</f>
        <v>Röderer, Linda/ Mayer, Tom</v>
      </c>
      <c r="P62" s="274"/>
      <c r="Q62" s="205">
        <v>3</v>
      </c>
      <c r="R62" s="109"/>
      <c r="S62" s="57"/>
    </row>
    <row r="63" spans="1:16" ht="13.5">
      <c r="A63" s="37" t="s">
        <v>59</v>
      </c>
      <c r="B63" s="219" t="str">
        <f>'Datenblatt Mixed'!L35</f>
        <v>4 / 38</v>
      </c>
      <c r="C63" s="75" t="str">
        <f>'Datenblatt Mixed'!M35</f>
        <v>Reisig, Anne/ Gerhold, Maximilian</v>
      </c>
      <c r="D63" s="81" t="str">
        <f>'Datenblatt Mixed'!N35</f>
        <v>TTV Weinheim-West/ TTV Weinheim-West</v>
      </c>
      <c r="E63" s="206">
        <v>3</v>
      </c>
      <c r="F63" s="102"/>
      <c r="M63" s="36"/>
      <c r="N63" s="6"/>
      <c r="O63" s="40" t="s">
        <v>44</v>
      </c>
      <c r="P63" s="237" t="s">
        <v>272</v>
      </c>
    </row>
    <row r="64" spans="1:14" ht="13.5">
      <c r="A64" s="38"/>
      <c r="B64" s="113"/>
      <c r="C64" s="74" t="s">
        <v>101</v>
      </c>
      <c r="D64" s="74" t="s">
        <v>98</v>
      </c>
      <c r="E64" s="35"/>
      <c r="F64" s="6" t="str">
        <f>IF(E63&gt;E65,B63,IF(E63&lt;E65,B65,""))</f>
        <v>4 / 38</v>
      </c>
      <c r="G64" s="273" t="str">
        <f>IF(E63&gt;E65,C63,IF(E63&lt;E65,C65,""))</f>
        <v>Reisig, Anne/ Gerhold, Maximilian</v>
      </c>
      <c r="H64" s="274"/>
      <c r="I64" s="207">
        <v>0</v>
      </c>
      <c r="J64" s="109"/>
      <c r="M64" s="36"/>
      <c r="N64" s="6"/>
    </row>
    <row r="65" spans="1:14" ht="13.5">
      <c r="A65" s="37" t="s">
        <v>60</v>
      </c>
      <c r="B65" s="219" t="str">
        <f>'Datenblatt Mixed'!L36</f>
        <v>22 / 60</v>
      </c>
      <c r="C65" s="75" t="str">
        <f>'Datenblatt Mixed'!M36</f>
        <v>Fey, Jeannine/ Richter, Constantin</v>
      </c>
      <c r="D65" s="81" t="str">
        <f>'Datenblatt Mixed'!N36</f>
        <v>TSG Lindau-Zech/ TSG Lindau-Zech</v>
      </c>
      <c r="E65" s="205">
        <v>1</v>
      </c>
      <c r="F65" s="109"/>
      <c r="G65" s="40" t="s">
        <v>44</v>
      </c>
      <c r="H65" s="233" t="s">
        <v>256</v>
      </c>
      <c r="I65" s="35"/>
      <c r="J65" s="6"/>
      <c r="M65" s="36"/>
      <c r="N65" s="6"/>
    </row>
    <row r="66" spans="1:14" ht="13.5">
      <c r="A66" s="38"/>
      <c r="B66" s="113"/>
      <c r="C66" s="76"/>
      <c r="D66" s="74"/>
      <c r="G66" s="10" t="s">
        <v>100</v>
      </c>
      <c r="H66" s="10" t="s">
        <v>99</v>
      </c>
      <c r="I66" s="36"/>
      <c r="J66" s="6" t="str">
        <f>IF(I64&gt;I68,F64,IF(I64&lt;I68,F68,""))</f>
        <v>13 / 59</v>
      </c>
      <c r="K66" s="273" t="str">
        <f>IF(I64&gt;I68,G64,IF(I64&lt;I68,G68,""))</f>
        <v>Röderer, Linda/ Mayer, Tom</v>
      </c>
      <c r="L66" s="274"/>
      <c r="M66" s="205">
        <v>3</v>
      </c>
      <c r="N66" s="109"/>
    </row>
    <row r="67" spans="1:12" ht="13.5">
      <c r="A67" s="37" t="s">
        <v>61</v>
      </c>
      <c r="B67" s="219" t="str">
        <f>'Datenblatt Mixed'!L37</f>
        <v>18 / 42</v>
      </c>
      <c r="C67" s="75" t="str">
        <f>'Datenblatt Mixed'!M37</f>
        <v>Binder, Katharina/ Fock, Julian</v>
      </c>
      <c r="D67" s="81" t="str">
        <f>'Datenblatt Mixed'!N37</f>
        <v>TG Donzdorf/ TTG Ulm</v>
      </c>
      <c r="E67" s="206">
        <v>1</v>
      </c>
      <c r="F67" s="102"/>
      <c r="I67" s="36"/>
      <c r="J67" s="6"/>
      <c r="K67" s="40" t="s">
        <v>44</v>
      </c>
      <c r="L67" s="233" t="s">
        <v>270</v>
      </c>
    </row>
    <row r="68" spans="1:10" ht="13.5">
      <c r="A68" s="38"/>
      <c r="B68" s="113"/>
      <c r="C68" s="74" t="s">
        <v>101</v>
      </c>
      <c r="D68" s="74" t="s">
        <v>99</v>
      </c>
      <c r="E68" s="35"/>
      <c r="F68" s="6" t="str">
        <f>IF(E67&gt;E69,B67,IF(E67&lt;E69,B69,""))</f>
        <v>13 / 59</v>
      </c>
      <c r="G68" s="273" t="str">
        <f>IF(E67&gt;E69,C67,IF(E67&lt;E69,C69,""))</f>
        <v>Röderer, Linda/ Mayer, Tom</v>
      </c>
      <c r="H68" s="274"/>
      <c r="I68" s="205">
        <v>3</v>
      </c>
      <c r="J68" s="109"/>
    </row>
    <row r="69" spans="1:8" ht="13.5">
      <c r="A69" s="37" t="s">
        <v>62</v>
      </c>
      <c r="B69" s="219" t="str">
        <f>'Datenblatt Mixed'!L38</f>
        <v>13 / 59</v>
      </c>
      <c r="C69" s="73" t="str">
        <f>'Datenblatt Mixed'!M38</f>
        <v>Röderer, Linda/ Mayer, Tom</v>
      </c>
      <c r="D69" s="81" t="str">
        <f>'Datenblatt Mixed'!N38</f>
        <v>ESV Weil/ TSG 1845 Heilbronn</v>
      </c>
      <c r="E69" s="205">
        <v>3</v>
      </c>
      <c r="F69" s="109"/>
      <c r="G69" s="40" t="s">
        <v>44</v>
      </c>
      <c r="H69" s="234" t="s">
        <v>262</v>
      </c>
    </row>
  </sheetData>
  <sheetProtection formatColumns="0" selectLockedCells="1"/>
  <mergeCells count="26">
    <mergeCell ref="G40:H40"/>
    <mergeCell ref="K26:L26"/>
    <mergeCell ref="O14:P14"/>
    <mergeCell ref="A1:W1"/>
    <mergeCell ref="A2:W2"/>
    <mergeCell ref="K10:L10"/>
    <mergeCell ref="A3:W3"/>
    <mergeCell ref="S22:T22"/>
    <mergeCell ref="K18:L18"/>
    <mergeCell ref="V39:W39"/>
    <mergeCell ref="S54:T54"/>
    <mergeCell ref="K58:L58"/>
    <mergeCell ref="K50:L50"/>
    <mergeCell ref="G44:H44"/>
    <mergeCell ref="G48:H48"/>
    <mergeCell ref="G52:H52"/>
    <mergeCell ref="K66:L66"/>
    <mergeCell ref="G68:H68"/>
    <mergeCell ref="O30:P30"/>
    <mergeCell ref="O46:P46"/>
    <mergeCell ref="O62:P62"/>
    <mergeCell ref="K34:L34"/>
    <mergeCell ref="K42:L42"/>
    <mergeCell ref="G60:H60"/>
    <mergeCell ref="G64:H64"/>
    <mergeCell ref="G56:H5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2">
      <selection activeCell="B19" sqref="B19"/>
    </sheetView>
  </sheetViews>
  <sheetFormatPr defaultColWidth="11.421875" defaultRowHeight="12.75"/>
  <cols>
    <col min="2" max="2" width="6.7109375" style="132" customWidth="1"/>
    <col min="3" max="3" width="25.7109375" style="0" customWidth="1"/>
    <col min="4" max="4" width="27.7109375" style="0" customWidth="1"/>
    <col min="5" max="5" width="10.7109375" style="0" customWidth="1"/>
    <col min="6" max="6" width="1.57421875" style="0" bestFit="1" customWidth="1"/>
    <col min="7" max="7" width="6.7109375" style="0" customWidth="1"/>
    <col min="8" max="8" width="25.7109375" style="0" customWidth="1"/>
    <col min="9" max="9" width="27.7109375" style="0" customWidth="1"/>
    <col min="10" max="10" width="10.7109375" style="0" customWidth="1"/>
    <col min="12" max="12" width="0" style="0" hidden="1" customWidth="1"/>
    <col min="13" max="13" width="19.00390625" style="0" hidden="1" customWidth="1"/>
    <col min="14" max="14" width="35.8515625" style="0" hidden="1" customWidth="1"/>
  </cols>
  <sheetData>
    <row r="1" spans="2:10" ht="15.75">
      <c r="B1" s="240" t="str">
        <f>Datenblatt!A1</f>
        <v>14. Baden-Württembergische Einzelmeisterschaften der Jugend</v>
      </c>
      <c r="C1" s="240"/>
      <c r="D1" s="240"/>
      <c r="E1" s="240"/>
      <c r="F1" s="240"/>
      <c r="G1" s="240"/>
      <c r="H1" s="240"/>
      <c r="I1" s="240"/>
      <c r="J1" s="240"/>
    </row>
    <row r="2" spans="2:10" ht="15.75">
      <c r="B2" s="240" t="str">
        <f>Datenblatt!A2</f>
        <v>am 12./13. Dezember 2009 in Balingen / TTVWH</v>
      </c>
      <c r="C2" s="240"/>
      <c r="D2" s="240"/>
      <c r="E2" s="240"/>
      <c r="F2" s="240"/>
      <c r="G2" s="240"/>
      <c r="H2" s="240"/>
      <c r="I2" s="240"/>
      <c r="J2" s="240"/>
    </row>
    <row r="3" spans="2:10" ht="86.25" customHeight="1">
      <c r="B3" s="243" t="s">
        <v>103</v>
      </c>
      <c r="C3" s="243"/>
      <c r="D3" s="243"/>
      <c r="E3" s="243"/>
      <c r="F3" s="243"/>
      <c r="G3" s="243"/>
      <c r="H3" s="243"/>
      <c r="I3" s="243"/>
      <c r="J3" s="243"/>
    </row>
    <row r="4" spans="2:10" ht="26.25">
      <c r="B4" s="243" t="str">
        <f>Datenblatt!A4</f>
        <v>Mädchen U15</v>
      </c>
      <c r="C4" s="243"/>
      <c r="D4" s="243"/>
      <c r="E4" s="243"/>
      <c r="F4" s="243"/>
      <c r="G4" s="243"/>
      <c r="H4" s="243"/>
      <c r="I4" s="243"/>
      <c r="J4" s="243"/>
    </row>
    <row r="5" spans="2:10" ht="21" thickBot="1">
      <c r="B5" s="241" t="s">
        <v>104</v>
      </c>
      <c r="C5" s="241"/>
      <c r="D5" s="241"/>
      <c r="E5" s="241"/>
      <c r="G5" s="242" t="s">
        <v>105</v>
      </c>
      <c r="H5" s="242"/>
      <c r="I5" s="242"/>
      <c r="J5" s="242"/>
    </row>
    <row r="6" spans="1:10" ht="13.5" thickBot="1">
      <c r="A6" s="229" t="s">
        <v>109</v>
      </c>
      <c r="B6" s="121" t="s">
        <v>72</v>
      </c>
      <c r="C6" s="122" t="s">
        <v>94</v>
      </c>
      <c r="D6" s="122" t="s">
        <v>1</v>
      </c>
      <c r="E6" s="216" t="s">
        <v>21</v>
      </c>
      <c r="G6" s="121" t="s">
        <v>72</v>
      </c>
      <c r="H6" s="122" t="s">
        <v>94</v>
      </c>
      <c r="I6" s="122" t="s">
        <v>1</v>
      </c>
      <c r="J6" s="216" t="s">
        <v>21</v>
      </c>
    </row>
    <row r="7" spans="1:14" ht="18.75" thickTop="1">
      <c r="A7" s="229">
        <v>1</v>
      </c>
      <c r="B7" s="230">
        <v>17</v>
      </c>
      <c r="C7" s="217" t="str">
        <f aca="true" t="shared" si="0" ref="C7:C22">IF(B7="","",VLOOKUP(B7,Mädchen,2))</f>
        <v>Bijedic, Selma</v>
      </c>
      <c r="D7" s="128" t="str">
        <f aca="true" t="shared" si="1" ref="D7:D22">IF(B7="","",VLOOKUP(B7,Mädchen,3))</f>
        <v>TSG 1845 Heilbronn</v>
      </c>
      <c r="E7" s="227" t="str">
        <f aca="true" t="shared" si="2" ref="E7:E22">IF(B7="","",VLOOKUP(B7,Mädchen,4))</f>
        <v>WH</v>
      </c>
      <c r="F7" s="88" t="s">
        <v>106</v>
      </c>
      <c r="G7" s="230">
        <v>23</v>
      </c>
      <c r="H7" s="217" t="str">
        <f aca="true" t="shared" si="3" ref="H7:H22">IF(G7="","",VLOOKUP(G7,Mädchen,2))</f>
        <v>Knochenhauer, Elena</v>
      </c>
      <c r="I7" s="128" t="str">
        <f aca="true" t="shared" si="4" ref="I7:I22">IF(G7="","",VLOOKUP(G7,Mädchen,3))</f>
        <v>TSG 1845 Heilbronn</v>
      </c>
      <c r="J7" s="227" t="str">
        <f aca="true" t="shared" si="5" ref="J7:J22">IF(G7="","",VLOOKUP(G7,Mädchen,4))</f>
        <v>WH</v>
      </c>
      <c r="L7" t="str">
        <f aca="true" t="shared" si="6" ref="L7:L22">CONCATENATE(,B7," / ",G7,)</f>
        <v>17 / 23</v>
      </c>
      <c r="M7" t="str">
        <f aca="true" t="shared" si="7" ref="M7:M22">CONCATENATE(,C7,"/ ",H7,)</f>
        <v>Bijedic, Selma/ Knochenhauer, Elena</v>
      </c>
      <c r="N7" t="str">
        <f>CONCATENATE(,D7,"/ ",I7,)</f>
        <v>TSG 1845 Heilbronn/ TSG 1845 Heilbronn</v>
      </c>
    </row>
    <row r="8" spans="1:14" ht="18">
      <c r="A8" s="229">
        <v>2</v>
      </c>
      <c r="B8" s="231">
        <v>5</v>
      </c>
      <c r="C8" s="217" t="str">
        <f t="shared" si="0"/>
        <v>Sanjkovic, Claudia</v>
      </c>
      <c r="D8" s="128" t="str">
        <f t="shared" si="1"/>
        <v>TTC Forchheim</v>
      </c>
      <c r="E8" s="227" t="str">
        <f t="shared" si="2"/>
        <v>BD</v>
      </c>
      <c r="F8" s="88" t="s">
        <v>106</v>
      </c>
      <c r="G8" s="231">
        <v>9</v>
      </c>
      <c r="H8" s="217" t="str">
        <f t="shared" si="3"/>
        <v>Hörig, Jacqueline</v>
      </c>
      <c r="I8" s="128" t="str">
        <f t="shared" si="4"/>
        <v>TTG Bischweier</v>
      </c>
      <c r="J8" s="227" t="str">
        <f t="shared" si="5"/>
        <v>SB</v>
      </c>
      <c r="L8" t="str">
        <f t="shared" si="6"/>
        <v>5 / 9</v>
      </c>
      <c r="M8" t="str">
        <f t="shared" si="7"/>
        <v>Sanjkovic, Claudia/ Hörig, Jacqueline</v>
      </c>
      <c r="N8" t="str">
        <f aca="true" t="shared" si="8" ref="N8:N22">CONCATENATE(,D8,"/ ",I8,)</f>
        <v>TTC Forchheim/ TTG Bischweier</v>
      </c>
    </row>
    <row r="9" spans="1:14" ht="18">
      <c r="A9" s="229">
        <v>3</v>
      </c>
      <c r="B9" s="231">
        <v>4</v>
      </c>
      <c r="C9" s="217" t="str">
        <f t="shared" si="0"/>
        <v>Reisig, Anne</v>
      </c>
      <c r="D9" s="128" t="str">
        <f t="shared" si="1"/>
        <v>TTV Weinheim-West</v>
      </c>
      <c r="E9" s="227" t="str">
        <f t="shared" si="2"/>
        <v>BD</v>
      </c>
      <c r="F9" s="88" t="s">
        <v>106</v>
      </c>
      <c r="G9" s="231">
        <v>2</v>
      </c>
      <c r="H9" s="217" t="str">
        <f t="shared" si="3"/>
        <v>Lechler, Miriam</v>
      </c>
      <c r="I9" s="128" t="str">
        <f t="shared" si="4"/>
        <v>TTC Tiefenbronn</v>
      </c>
      <c r="J9" s="227" t="str">
        <f t="shared" si="5"/>
        <v>BD</v>
      </c>
      <c r="L9" t="str">
        <f t="shared" si="6"/>
        <v>4 / 2</v>
      </c>
      <c r="M9" t="str">
        <f t="shared" si="7"/>
        <v>Reisig, Anne/ Lechler, Miriam</v>
      </c>
      <c r="N9" t="str">
        <f t="shared" si="8"/>
        <v>TTV Weinheim-West/ TTC Tiefenbronn</v>
      </c>
    </row>
    <row r="10" spans="1:14" ht="18">
      <c r="A10" s="229">
        <v>4</v>
      </c>
      <c r="B10" s="231">
        <v>26</v>
      </c>
      <c r="C10" s="217" t="str">
        <f t="shared" si="0"/>
        <v>Lim, Anita</v>
      </c>
      <c r="D10" s="128" t="str">
        <f t="shared" si="1"/>
        <v>DJK SB Stuttgart</v>
      </c>
      <c r="E10" s="227" t="str">
        <f t="shared" si="2"/>
        <v>WH</v>
      </c>
      <c r="F10" s="88" t="s">
        <v>106</v>
      </c>
      <c r="G10" s="231">
        <v>28</v>
      </c>
      <c r="H10" s="217" t="str">
        <f t="shared" si="3"/>
        <v>Mödinger, Ronja</v>
      </c>
      <c r="I10" s="128" t="str">
        <f t="shared" si="4"/>
        <v>TB Beinstein</v>
      </c>
      <c r="J10" s="227" t="str">
        <f t="shared" si="5"/>
        <v>WH</v>
      </c>
      <c r="L10" t="str">
        <f t="shared" si="6"/>
        <v>26 / 28</v>
      </c>
      <c r="M10" t="str">
        <f t="shared" si="7"/>
        <v>Lim, Anita/ Mödinger, Ronja</v>
      </c>
      <c r="N10" t="str">
        <f t="shared" si="8"/>
        <v>DJK SB Stuttgart/ TB Beinstein</v>
      </c>
    </row>
    <row r="11" spans="1:14" ht="18">
      <c r="A11" s="229">
        <v>5</v>
      </c>
      <c r="B11" s="231">
        <v>15</v>
      </c>
      <c r="C11" s="217" t="str">
        <f t="shared" si="0"/>
        <v>Zimmermann, Marina</v>
      </c>
      <c r="D11" s="128" t="str">
        <f t="shared" si="1"/>
        <v>TTC Emmendingen</v>
      </c>
      <c r="E11" s="227" t="str">
        <f t="shared" si="2"/>
        <v>SB</v>
      </c>
      <c r="F11" s="88" t="s">
        <v>106</v>
      </c>
      <c r="G11" s="231">
        <v>11</v>
      </c>
      <c r="H11" s="217" t="str">
        <f t="shared" si="3"/>
        <v>Lasarzick, Anna</v>
      </c>
      <c r="I11" s="128" t="str">
        <f t="shared" si="4"/>
        <v>TTSV Mönchweier</v>
      </c>
      <c r="J11" s="227" t="str">
        <f t="shared" si="5"/>
        <v>SB</v>
      </c>
      <c r="L11" t="str">
        <f t="shared" si="6"/>
        <v>15 / 11</v>
      </c>
      <c r="M11" t="str">
        <f t="shared" si="7"/>
        <v>Zimmermann, Marina/ Lasarzick, Anna</v>
      </c>
      <c r="N11" t="str">
        <f t="shared" si="8"/>
        <v>TTC Emmendingen/ TTSV Mönchweier</v>
      </c>
    </row>
    <row r="12" spans="1:14" ht="18">
      <c r="A12" s="229">
        <v>6</v>
      </c>
      <c r="B12" s="231">
        <v>20</v>
      </c>
      <c r="C12" s="217" t="str">
        <f t="shared" si="0"/>
        <v>Chiarello, Lisa</v>
      </c>
      <c r="D12" s="128" t="str">
        <f t="shared" si="1"/>
        <v>NSU Neckarsulm</v>
      </c>
      <c r="E12" s="227" t="str">
        <f t="shared" si="2"/>
        <v>WH</v>
      </c>
      <c r="F12" s="88" t="s">
        <v>106</v>
      </c>
      <c r="G12" s="231">
        <v>25</v>
      </c>
      <c r="H12" s="217" t="str">
        <f t="shared" si="3"/>
        <v>Lehmann, Larissa</v>
      </c>
      <c r="I12" s="128" t="str">
        <f t="shared" si="4"/>
        <v>TSG 1845 Heilbronn</v>
      </c>
      <c r="J12" s="227" t="str">
        <f t="shared" si="5"/>
        <v>WH</v>
      </c>
      <c r="L12" t="str">
        <f t="shared" si="6"/>
        <v>20 / 25</v>
      </c>
      <c r="M12" t="str">
        <f t="shared" si="7"/>
        <v>Chiarello, Lisa/ Lehmann, Larissa</v>
      </c>
      <c r="N12" t="str">
        <f t="shared" si="8"/>
        <v>NSU Neckarsulm/ TSG 1845 Heilbronn</v>
      </c>
    </row>
    <row r="13" spans="1:14" ht="18">
      <c r="A13" s="229">
        <v>7</v>
      </c>
      <c r="B13" s="231">
        <v>6</v>
      </c>
      <c r="C13" s="217" t="str">
        <f t="shared" si="0"/>
        <v>Wieland, Sonja</v>
      </c>
      <c r="D13" s="128" t="str">
        <f t="shared" si="1"/>
        <v>TTV Wiesloch-Baiertal</v>
      </c>
      <c r="E13" s="227" t="str">
        <f t="shared" si="2"/>
        <v>BD</v>
      </c>
      <c r="F13" s="88" t="s">
        <v>106</v>
      </c>
      <c r="G13" s="231">
        <v>3</v>
      </c>
      <c r="H13" s="217" t="str">
        <f t="shared" si="3"/>
        <v>Pitz-Jung, Lara</v>
      </c>
      <c r="I13" s="128" t="str">
        <f t="shared" si="4"/>
        <v>TTG Walldorf</v>
      </c>
      <c r="J13" s="227" t="str">
        <f t="shared" si="5"/>
        <v>BD</v>
      </c>
      <c r="L13" t="str">
        <f t="shared" si="6"/>
        <v>6 / 3</v>
      </c>
      <c r="M13" t="str">
        <f t="shared" si="7"/>
        <v>Wieland, Sonja/ Pitz-Jung, Lara</v>
      </c>
      <c r="N13" t="str">
        <f t="shared" si="8"/>
        <v>TTV Wiesloch-Baiertal/ TTG Walldorf</v>
      </c>
    </row>
    <row r="14" spans="1:14" ht="18">
      <c r="A14" s="229">
        <v>8</v>
      </c>
      <c r="B14" s="231">
        <v>32</v>
      </c>
      <c r="C14" s="217" t="str">
        <f t="shared" si="0"/>
        <v>Wagner, Sarah</v>
      </c>
      <c r="D14" s="128" t="str">
        <f t="shared" si="1"/>
        <v>VfL Sindelfingen</v>
      </c>
      <c r="E14" s="227" t="str">
        <f t="shared" si="2"/>
        <v>WH</v>
      </c>
      <c r="F14" s="88" t="s">
        <v>106</v>
      </c>
      <c r="G14" s="231">
        <v>16</v>
      </c>
      <c r="H14" s="217" t="str">
        <f t="shared" si="3"/>
        <v>Bacher, Natalie</v>
      </c>
      <c r="I14" s="128" t="str">
        <f t="shared" si="4"/>
        <v>VfL Sindelfingen</v>
      </c>
      <c r="J14" s="227" t="str">
        <f t="shared" si="5"/>
        <v>WH</v>
      </c>
      <c r="L14" t="str">
        <f t="shared" si="6"/>
        <v>32 / 16</v>
      </c>
      <c r="M14" t="str">
        <f t="shared" si="7"/>
        <v>Wagner, Sarah/ Bacher, Natalie</v>
      </c>
      <c r="N14" t="str">
        <f t="shared" si="8"/>
        <v>VfL Sindelfingen/ VfL Sindelfingen</v>
      </c>
    </row>
    <row r="15" spans="1:14" ht="18">
      <c r="A15" s="229">
        <v>9</v>
      </c>
      <c r="B15" s="231">
        <v>14</v>
      </c>
      <c r="C15" s="217" t="str">
        <f t="shared" si="0"/>
        <v>Spitz, Anke</v>
      </c>
      <c r="D15" s="128" t="str">
        <f t="shared" si="1"/>
        <v>TTC Ringsheim</v>
      </c>
      <c r="E15" s="227" t="str">
        <f t="shared" si="2"/>
        <v>SB</v>
      </c>
      <c r="F15" s="88" t="s">
        <v>106</v>
      </c>
      <c r="G15" s="231">
        <v>13</v>
      </c>
      <c r="H15" s="217" t="str">
        <f t="shared" si="3"/>
        <v>Röderer, Linda</v>
      </c>
      <c r="I15" s="128" t="str">
        <f t="shared" si="4"/>
        <v>ESV Weil</v>
      </c>
      <c r="J15" s="227" t="str">
        <f t="shared" si="5"/>
        <v>SB</v>
      </c>
      <c r="L15" t="str">
        <f t="shared" si="6"/>
        <v>14 / 13</v>
      </c>
      <c r="M15" t="str">
        <f t="shared" si="7"/>
        <v>Spitz, Anke/ Röderer, Linda</v>
      </c>
      <c r="N15" t="str">
        <f t="shared" si="8"/>
        <v>TTC Ringsheim/ ESV Weil</v>
      </c>
    </row>
    <row r="16" spans="1:14" ht="18">
      <c r="A16" s="229">
        <v>10</v>
      </c>
      <c r="B16" s="231">
        <v>27</v>
      </c>
      <c r="C16" s="217" t="str">
        <f t="shared" si="0"/>
        <v>Mödinger, Alissa</v>
      </c>
      <c r="D16" s="128" t="str">
        <f t="shared" si="1"/>
        <v>TB Beinstein</v>
      </c>
      <c r="E16" s="227" t="str">
        <f t="shared" si="2"/>
        <v>WH</v>
      </c>
      <c r="F16" s="88" t="s">
        <v>106</v>
      </c>
      <c r="G16" s="231">
        <v>30</v>
      </c>
      <c r="H16" s="217" t="str">
        <f t="shared" si="3"/>
        <v>Rehmann, Alina</v>
      </c>
      <c r="I16" s="128" t="str">
        <f t="shared" si="4"/>
        <v>TSV Gaildorf</v>
      </c>
      <c r="J16" s="227" t="str">
        <f t="shared" si="5"/>
        <v>WH</v>
      </c>
      <c r="L16" t="str">
        <f t="shared" si="6"/>
        <v>27 / 30</v>
      </c>
      <c r="M16" t="str">
        <f t="shared" si="7"/>
        <v>Mödinger, Alissa/ Rehmann, Alina</v>
      </c>
      <c r="N16" t="str">
        <f t="shared" si="8"/>
        <v>TB Beinstein/ TSV Gaildorf</v>
      </c>
    </row>
    <row r="17" spans="1:14" ht="18">
      <c r="A17" s="229">
        <v>11</v>
      </c>
      <c r="B17" s="231">
        <v>8</v>
      </c>
      <c r="C17" s="217" t="str">
        <f t="shared" si="0"/>
        <v>Faller, Lena</v>
      </c>
      <c r="D17" s="128" t="str">
        <f t="shared" si="1"/>
        <v>TV Bühl</v>
      </c>
      <c r="E17" s="227" t="str">
        <f t="shared" si="2"/>
        <v>SB</v>
      </c>
      <c r="F17" s="88" t="s">
        <v>106</v>
      </c>
      <c r="G17" s="231">
        <v>12</v>
      </c>
      <c r="H17" s="217" t="str">
        <f t="shared" si="3"/>
        <v>Raschke, Jannika</v>
      </c>
      <c r="I17" s="128" t="str">
        <f t="shared" si="4"/>
        <v>TV Bühl</v>
      </c>
      <c r="J17" s="227" t="str">
        <f t="shared" si="5"/>
        <v>SB</v>
      </c>
      <c r="L17" t="str">
        <f t="shared" si="6"/>
        <v>8 / 12</v>
      </c>
      <c r="M17" t="str">
        <f t="shared" si="7"/>
        <v>Faller, Lena/ Raschke, Jannika</v>
      </c>
      <c r="N17" t="str">
        <f t="shared" si="8"/>
        <v>TV Bühl/ TV Bühl</v>
      </c>
    </row>
    <row r="18" spans="1:14" ht="18">
      <c r="A18" s="229">
        <v>12</v>
      </c>
      <c r="B18" s="231">
        <v>29</v>
      </c>
      <c r="C18" s="217" t="str">
        <f t="shared" si="0"/>
        <v>Pawlitschko, Corinna</v>
      </c>
      <c r="D18" s="128" t="str">
        <f t="shared" si="1"/>
        <v>SV Thalfingen</v>
      </c>
      <c r="E18" s="227" t="str">
        <f t="shared" si="2"/>
        <v>WH</v>
      </c>
      <c r="F18" s="88" t="s">
        <v>106</v>
      </c>
      <c r="G18" s="231">
        <v>24</v>
      </c>
      <c r="H18" s="217" t="str">
        <f t="shared" si="3"/>
        <v>Kohler, Anja</v>
      </c>
      <c r="I18" s="128" t="str">
        <f t="shared" si="4"/>
        <v>SV Erlenmoos</v>
      </c>
      <c r="J18" s="227" t="str">
        <f t="shared" si="5"/>
        <v>WH</v>
      </c>
      <c r="L18" t="str">
        <f t="shared" si="6"/>
        <v>29 / 24</v>
      </c>
      <c r="M18" t="str">
        <f t="shared" si="7"/>
        <v>Pawlitschko, Corinna/ Kohler, Anja</v>
      </c>
      <c r="N18" t="str">
        <f t="shared" si="8"/>
        <v>SV Thalfingen/ SV Erlenmoos</v>
      </c>
    </row>
    <row r="19" spans="1:14" ht="18">
      <c r="A19" s="229">
        <v>13</v>
      </c>
      <c r="B19" s="231">
        <v>21</v>
      </c>
      <c r="C19" s="217" t="str">
        <f t="shared" si="0"/>
        <v>Demontis, Graziana</v>
      </c>
      <c r="D19" s="128" t="str">
        <f t="shared" si="1"/>
        <v>SV Deuchelried</v>
      </c>
      <c r="E19" s="227" t="str">
        <f t="shared" si="2"/>
        <v>WH</v>
      </c>
      <c r="F19" s="88" t="s">
        <v>106</v>
      </c>
      <c r="G19" s="231">
        <v>10</v>
      </c>
      <c r="H19" s="217" t="str">
        <f t="shared" si="3"/>
        <v>Klausmann, Louisa</v>
      </c>
      <c r="I19" s="128" t="str">
        <f t="shared" si="4"/>
        <v>TTC Vöhrenbach</v>
      </c>
      <c r="J19" s="227" t="str">
        <f t="shared" si="5"/>
        <v>SB</v>
      </c>
      <c r="L19" t="str">
        <f t="shared" si="6"/>
        <v>21 / 10</v>
      </c>
      <c r="M19" t="str">
        <f t="shared" si="7"/>
        <v>Demontis, Graziana/ Klausmann, Louisa</v>
      </c>
      <c r="N19" t="str">
        <f t="shared" si="8"/>
        <v>SV Deuchelried/ TTC Vöhrenbach</v>
      </c>
    </row>
    <row r="20" spans="1:14" ht="18">
      <c r="A20" s="229">
        <v>14</v>
      </c>
      <c r="B20" s="231">
        <v>19</v>
      </c>
      <c r="C20" s="217" t="str">
        <f t="shared" si="0"/>
        <v>Brucker, Nadine</v>
      </c>
      <c r="D20" s="128" t="str">
        <f t="shared" si="1"/>
        <v>VfL Sindelfingen</v>
      </c>
      <c r="E20" s="227" t="str">
        <f t="shared" si="2"/>
        <v>WH</v>
      </c>
      <c r="F20" s="88" t="s">
        <v>106</v>
      </c>
      <c r="G20" s="231">
        <v>18</v>
      </c>
      <c r="H20" s="217" t="str">
        <f t="shared" si="3"/>
        <v>Binder, Katharina</v>
      </c>
      <c r="I20" s="128" t="str">
        <f t="shared" si="4"/>
        <v>TG Donzdorf</v>
      </c>
      <c r="J20" s="227" t="str">
        <f t="shared" si="5"/>
        <v>WH</v>
      </c>
      <c r="L20" t="str">
        <f t="shared" si="6"/>
        <v>19 / 18</v>
      </c>
      <c r="M20" t="str">
        <f t="shared" si="7"/>
        <v>Brucker, Nadine/ Binder, Katharina</v>
      </c>
      <c r="N20" t="str">
        <f t="shared" si="8"/>
        <v>VfL Sindelfingen/ TG Donzdorf</v>
      </c>
    </row>
    <row r="21" spans="1:14" ht="18">
      <c r="A21" s="229">
        <v>15</v>
      </c>
      <c r="B21" s="231">
        <v>22</v>
      </c>
      <c r="C21" s="217" t="str">
        <f t="shared" si="0"/>
        <v>Fey, Jeannine</v>
      </c>
      <c r="D21" s="128" t="str">
        <f t="shared" si="1"/>
        <v>TSG Lindau-Zech</v>
      </c>
      <c r="E21" s="227" t="str">
        <f t="shared" si="2"/>
        <v>WH</v>
      </c>
      <c r="F21" s="88" t="s">
        <v>106</v>
      </c>
      <c r="G21" s="231">
        <v>31</v>
      </c>
      <c r="H21" s="217" t="str">
        <f t="shared" si="3"/>
        <v>Schick, Maren</v>
      </c>
      <c r="I21" s="128" t="str">
        <f t="shared" si="4"/>
        <v>SC Vogt</v>
      </c>
      <c r="J21" s="227" t="str">
        <f t="shared" si="5"/>
        <v>WH</v>
      </c>
      <c r="L21" t="str">
        <f t="shared" si="6"/>
        <v>22 / 31</v>
      </c>
      <c r="M21" t="str">
        <f t="shared" si="7"/>
        <v>Fey, Jeannine/ Schick, Maren</v>
      </c>
      <c r="N21" t="str">
        <f t="shared" si="8"/>
        <v>TSG Lindau-Zech/ SC Vogt</v>
      </c>
    </row>
    <row r="22" spans="1:14" ht="18.75" thickBot="1">
      <c r="A22" s="229">
        <v>16</v>
      </c>
      <c r="B22" s="232">
        <v>1</v>
      </c>
      <c r="C22" s="130" t="str">
        <f t="shared" si="0"/>
        <v>Frank, Anna-Lena</v>
      </c>
      <c r="D22" s="131" t="str">
        <f t="shared" si="1"/>
        <v>TV Busenbach</v>
      </c>
      <c r="E22" s="228" t="str">
        <f t="shared" si="2"/>
        <v>BD</v>
      </c>
      <c r="F22" s="88" t="s">
        <v>106</v>
      </c>
      <c r="G22" s="232">
        <v>7</v>
      </c>
      <c r="H22" s="130" t="str">
        <f t="shared" si="3"/>
        <v>Wolf, Jennie</v>
      </c>
      <c r="I22" s="131" t="str">
        <f t="shared" si="4"/>
        <v>TV Busenbach</v>
      </c>
      <c r="J22" s="228" t="str">
        <f t="shared" si="5"/>
        <v>BD</v>
      </c>
      <c r="L22" t="str">
        <f t="shared" si="6"/>
        <v>1 / 7</v>
      </c>
      <c r="M22" t="str">
        <f t="shared" si="7"/>
        <v>Frank, Anna-Lena/ Wolf, Jennie</v>
      </c>
      <c r="N22" t="str">
        <f t="shared" si="8"/>
        <v>TV Busenbach/ TV Busenbach</v>
      </c>
    </row>
    <row r="23" spans="2:10" ht="18">
      <c r="B23" s="213"/>
      <c r="C23" s="214"/>
      <c r="D23" s="215"/>
      <c r="E23" s="215"/>
      <c r="F23" s="88"/>
      <c r="G23" s="213"/>
      <c r="H23" s="214"/>
      <c r="I23" s="215"/>
      <c r="J23" s="215"/>
    </row>
    <row r="24" spans="2:10" ht="26.25">
      <c r="B24" s="243" t="str">
        <f>Datenblatt!G4</f>
        <v>Jungen U15</v>
      </c>
      <c r="C24" s="243"/>
      <c r="D24" s="243"/>
      <c r="E24" s="243"/>
      <c r="F24" s="243"/>
      <c r="G24" s="243"/>
      <c r="H24" s="243"/>
      <c r="I24" s="243"/>
      <c r="J24" s="243"/>
    </row>
    <row r="25" spans="2:10" ht="21" thickBot="1">
      <c r="B25" s="241" t="s">
        <v>107</v>
      </c>
      <c r="C25" s="241"/>
      <c r="D25" s="241"/>
      <c r="E25" s="241"/>
      <c r="G25" s="242" t="s">
        <v>108</v>
      </c>
      <c r="H25" s="242"/>
      <c r="I25" s="242"/>
      <c r="J25" s="242"/>
    </row>
    <row r="26" spans="1:10" ht="13.5" thickBot="1">
      <c r="A26" s="229"/>
      <c r="B26" s="121" t="s">
        <v>72</v>
      </c>
      <c r="C26" s="122" t="s">
        <v>94</v>
      </c>
      <c r="D26" s="122" t="s">
        <v>1</v>
      </c>
      <c r="E26" s="216" t="s">
        <v>21</v>
      </c>
      <c r="G26" s="121" t="s">
        <v>72</v>
      </c>
      <c r="H26" s="122" t="s">
        <v>94</v>
      </c>
      <c r="I26" s="122" t="s">
        <v>1</v>
      </c>
      <c r="J26" s="216" t="s">
        <v>21</v>
      </c>
    </row>
    <row r="27" spans="1:14" ht="18.75" thickTop="1">
      <c r="A27" s="229">
        <v>1</v>
      </c>
      <c r="B27" s="230">
        <v>46</v>
      </c>
      <c r="C27" s="217" t="str">
        <f aca="true" t="shared" si="9" ref="C27:C42">IF(B27="","",VLOOKUP(B27,Jungen,2))</f>
        <v>Kolbinger, Pierre</v>
      </c>
      <c r="D27" s="128" t="str">
        <f aca="true" t="shared" si="10" ref="D27:D42">IF(B27="","",VLOOKUP(B27,Jungen,3))</f>
        <v>FT 1844 Freiburg</v>
      </c>
      <c r="E27" s="227" t="str">
        <f aca="true" t="shared" si="11" ref="E27:E42">IF(B27="","",VLOOKUP(B27,Jungen,4))</f>
        <v>SB</v>
      </c>
      <c r="G27" s="230">
        <v>47</v>
      </c>
      <c r="H27" s="217" t="str">
        <f aca="true" t="shared" si="12" ref="H27:H42">IF(G27="","",VLOOKUP(G27,Jungen,2))</f>
        <v>Luchner, Lukas</v>
      </c>
      <c r="I27" s="128" t="str">
        <f aca="true" t="shared" si="13" ref="I27:I42">IF(G27="","",VLOOKUP(G27,Jungen,3))</f>
        <v>FT 1844 Freiburg</v>
      </c>
      <c r="J27" s="227" t="str">
        <f aca="true" t="shared" si="14" ref="J27:J42">IF(G27="","",VLOOKUP(G27,Jungen,4))</f>
        <v>SB</v>
      </c>
      <c r="L27" t="str">
        <f aca="true" t="shared" si="15" ref="L27:L42">CONCATENATE(,B27," / ",G27,)</f>
        <v>46 / 47</v>
      </c>
      <c r="M27" t="str">
        <f aca="true" t="shared" si="16" ref="M27:N42">CONCATENATE(,C27,"/ ",H27,)</f>
        <v>Kolbinger, Pierre/ Luchner, Lukas</v>
      </c>
      <c r="N27" t="str">
        <f t="shared" si="16"/>
        <v>FT 1844 Freiburg/ FT 1844 Freiburg</v>
      </c>
    </row>
    <row r="28" spans="1:14" ht="18">
      <c r="A28" s="229">
        <v>2</v>
      </c>
      <c r="B28" s="231">
        <v>62</v>
      </c>
      <c r="C28" s="217" t="str">
        <f t="shared" si="9"/>
        <v>Sanin, Elias</v>
      </c>
      <c r="D28" s="128" t="str">
        <f t="shared" si="10"/>
        <v>SC Staig</v>
      </c>
      <c r="E28" s="227" t="str">
        <f t="shared" si="11"/>
        <v>WH</v>
      </c>
      <c r="G28" s="231">
        <v>61</v>
      </c>
      <c r="H28" s="217" t="str">
        <f t="shared" si="12"/>
        <v>Rothe, Vincent</v>
      </c>
      <c r="I28" s="128" t="str">
        <f t="shared" si="13"/>
        <v>TTC rollcom Reutlingen</v>
      </c>
      <c r="J28" s="227" t="str">
        <f t="shared" si="14"/>
        <v>WH</v>
      </c>
      <c r="L28" t="str">
        <f t="shared" si="15"/>
        <v>62 / 61</v>
      </c>
      <c r="M28" t="str">
        <f t="shared" si="16"/>
        <v>Sanin, Elias/ Rothe, Vincent</v>
      </c>
      <c r="N28" t="str">
        <f t="shared" si="16"/>
        <v>SC Staig/ TTC rollcom Reutlingen</v>
      </c>
    </row>
    <row r="29" spans="1:14" ht="18">
      <c r="A29" s="229">
        <v>3</v>
      </c>
      <c r="B29" s="231">
        <v>50</v>
      </c>
      <c r="C29" s="217" t="str">
        <f t="shared" si="9"/>
        <v>Bechtle, Tobias</v>
      </c>
      <c r="D29" s="128" t="str">
        <f t="shared" si="10"/>
        <v>TSG Steinheim</v>
      </c>
      <c r="E29" s="227" t="str">
        <f t="shared" si="11"/>
        <v>WH</v>
      </c>
      <c r="G29" s="231">
        <v>53</v>
      </c>
      <c r="H29" s="217" t="str">
        <f t="shared" si="12"/>
        <v>Gottheit, David</v>
      </c>
      <c r="I29" s="128" t="str">
        <f t="shared" si="13"/>
        <v>SV Plüderhausen</v>
      </c>
      <c r="J29" s="227" t="str">
        <f t="shared" si="14"/>
        <v>WH</v>
      </c>
      <c r="L29" t="str">
        <f t="shared" si="15"/>
        <v>50 / 53</v>
      </c>
      <c r="M29" t="str">
        <f t="shared" si="16"/>
        <v>Bechtle, Tobias/ Gottheit, David</v>
      </c>
      <c r="N29" t="str">
        <f t="shared" si="16"/>
        <v>TSG Steinheim/ SV Plüderhausen</v>
      </c>
    </row>
    <row r="30" spans="1:14" ht="18">
      <c r="A30" s="229">
        <v>4</v>
      </c>
      <c r="B30" s="231">
        <v>33</v>
      </c>
      <c r="C30" s="217" t="str">
        <f t="shared" si="9"/>
        <v>Bluhm, Florian</v>
      </c>
      <c r="D30" s="128" t="str">
        <f t="shared" si="10"/>
        <v>ASV Grünwettersbach</v>
      </c>
      <c r="E30" s="227" t="str">
        <f t="shared" si="11"/>
        <v>BD</v>
      </c>
      <c r="G30" s="231">
        <v>38</v>
      </c>
      <c r="H30" s="217" t="str">
        <f t="shared" si="12"/>
        <v>Gerhold, Maximilian</v>
      </c>
      <c r="I30" s="128" t="str">
        <f t="shared" si="13"/>
        <v>TTV Weinheim-West</v>
      </c>
      <c r="J30" s="227" t="str">
        <f t="shared" si="14"/>
        <v>BD</v>
      </c>
      <c r="L30" t="str">
        <f t="shared" si="15"/>
        <v>33 / 38</v>
      </c>
      <c r="M30" t="str">
        <f t="shared" si="16"/>
        <v>Bluhm, Florian/ Gerhold, Maximilian</v>
      </c>
      <c r="N30" t="str">
        <f t="shared" si="16"/>
        <v>ASV Grünwettersbach/ TTV Weinheim-West</v>
      </c>
    </row>
    <row r="31" spans="1:14" ht="18">
      <c r="A31" s="229">
        <v>5</v>
      </c>
      <c r="B31" s="231">
        <v>54</v>
      </c>
      <c r="C31" s="217" t="str">
        <f t="shared" si="9"/>
        <v>Hadlaczky, Stefan</v>
      </c>
      <c r="D31" s="128" t="str">
        <f t="shared" si="10"/>
        <v>TSV Untereisesheim</v>
      </c>
      <c r="E31" s="227" t="str">
        <f t="shared" si="11"/>
        <v>WH</v>
      </c>
      <c r="G31" s="231">
        <v>58</v>
      </c>
      <c r="H31" s="217" t="str">
        <f t="shared" si="12"/>
        <v>Mangold, Manuel</v>
      </c>
      <c r="I31" s="128" t="str">
        <f t="shared" si="13"/>
        <v>TGV Eintracht Beilstein</v>
      </c>
      <c r="J31" s="227" t="str">
        <f t="shared" si="14"/>
        <v>WH</v>
      </c>
      <c r="L31" t="str">
        <f t="shared" si="15"/>
        <v>54 / 58</v>
      </c>
      <c r="M31" t="str">
        <f t="shared" si="16"/>
        <v>Hadlaczky, Stefan/ Mangold, Manuel</v>
      </c>
      <c r="N31" t="str">
        <f t="shared" si="16"/>
        <v>TSV Untereisesheim/ TGV Eintracht Beilstein</v>
      </c>
    </row>
    <row r="32" spans="1:14" ht="18">
      <c r="A32" s="229">
        <v>6</v>
      </c>
      <c r="B32" s="231">
        <v>43</v>
      </c>
      <c r="C32" s="217" t="str">
        <f t="shared" si="9"/>
        <v>Glunk, Adrian</v>
      </c>
      <c r="D32" s="128" t="str">
        <f t="shared" si="10"/>
        <v>DJK Offenburg</v>
      </c>
      <c r="E32" s="227" t="str">
        <f t="shared" si="11"/>
        <v>SB</v>
      </c>
      <c r="G32" s="231">
        <v>44</v>
      </c>
      <c r="H32" s="217" t="str">
        <f t="shared" si="12"/>
        <v>Gühr, Aljoscha</v>
      </c>
      <c r="I32" s="128" t="str">
        <f t="shared" si="13"/>
        <v>TTC Steinach</v>
      </c>
      <c r="J32" s="227" t="str">
        <f t="shared" si="14"/>
        <v>SB</v>
      </c>
      <c r="L32" t="str">
        <f t="shared" si="15"/>
        <v>43 / 44</v>
      </c>
      <c r="M32" t="str">
        <f t="shared" si="16"/>
        <v>Glunk, Adrian/ Gühr, Aljoscha</v>
      </c>
      <c r="N32" t="str">
        <f t="shared" si="16"/>
        <v>DJK Offenburg/ TTC Steinach</v>
      </c>
    </row>
    <row r="33" spans="1:14" ht="18">
      <c r="A33" s="229">
        <v>7</v>
      </c>
      <c r="B33" s="231">
        <v>41</v>
      </c>
      <c r="C33" s="217" t="str">
        <f t="shared" si="9"/>
        <v>Bayer, Mark-Hong</v>
      </c>
      <c r="D33" s="128" t="str">
        <f t="shared" si="10"/>
        <v>TTC Schopheim / Fahrnau</v>
      </c>
      <c r="E33" s="227" t="str">
        <f t="shared" si="11"/>
        <v>SB</v>
      </c>
      <c r="G33" s="231">
        <v>55</v>
      </c>
      <c r="H33" s="217" t="str">
        <f t="shared" si="12"/>
        <v>Hartstern, Patrick</v>
      </c>
      <c r="I33" s="128" t="str">
        <f t="shared" si="13"/>
        <v>TV Murrhardt</v>
      </c>
      <c r="J33" s="227" t="str">
        <f t="shared" si="14"/>
        <v>WH</v>
      </c>
      <c r="L33" t="str">
        <f t="shared" si="15"/>
        <v>41 / 55</v>
      </c>
      <c r="M33" t="str">
        <f t="shared" si="16"/>
        <v>Bayer, Mark-Hong/ Hartstern, Patrick</v>
      </c>
      <c r="N33" t="str">
        <f t="shared" si="16"/>
        <v>TTC Schopheim / Fahrnau/ TV Murrhardt</v>
      </c>
    </row>
    <row r="34" spans="1:14" ht="18">
      <c r="A34" s="229">
        <v>8</v>
      </c>
      <c r="B34" s="231">
        <v>59</v>
      </c>
      <c r="C34" s="217" t="str">
        <f t="shared" si="9"/>
        <v>Mayer, Tom</v>
      </c>
      <c r="D34" s="128" t="str">
        <f t="shared" si="10"/>
        <v>TSG 1845 Heilbronn</v>
      </c>
      <c r="E34" s="227" t="str">
        <f t="shared" si="11"/>
        <v>WH</v>
      </c>
      <c r="G34" s="231">
        <v>51</v>
      </c>
      <c r="H34" s="217" t="str">
        <f t="shared" si="12"/>
        <v>Gaa, Gabriel</v>
      </c>
      <c r="I34" s="128" t="str">
        <f t="shared" si="13"/>
        <v>DJK SB Stuttgart</v>
      </c>
      <c r="J34" s="227" t="str">
        <f t="shared" si="14"/>
        <v>WH</v>
      </c>
      <c r="L34" t="str">
        <f t="shared" si="15"/>
        <v>59 / 51</v>
      </c>
      <c r="M34" t="str">
        <f t="shared" si="16"/>
        <v>Mayer, Tom/ Gaa, Gabriel</v>
      </c>
      <c r="N34" t="str">
        <f t="shared" si="16"/>
        <v>TSG 1845 Heilbronn/ DJK SB Stuttgart</v>
      </c>
    </row>
    <row r="35" spans="1:14" ht="18">
      <c r="A35" s="229">
        <v>9</v>
      </c>
      <c r="B35" s="231">
        <v>36</v>
      </c>
      <c r="C35" s="217" t="str">
        <f t="shared" si="9"/>
        <v>Frey, Michael</v>
      </c>
      <c r="D35" s="128" t="str">
        <f t="shared" si="10"/>
        <v>TTG Neckarbischofsheim</v>
      </c>
      <c r="E35" s="227" t="str">
        <f t="shared" si="11"/>
        <v>BD</v>
      </c>
      <c r="G35" s="231">
        <v>39</v>
      </c>
      <c r="H35" s="217" t="str">
        <f t="shared" si="12"/>
        <v>Maier, Dominik</v>
      </c>
      <c r="I35" s="128" t="str">
        <f t="shared" si="13"/>
        <v>TTC SG St. Ilgen</v>
      </c>
      <c r="J35" s="227" t="str">
        <f t="shared" si="14"/>
        <v>BD</v>
      </c>
      <c r="L35" t="str">
        <f t="shared" si="15"/>
        <v>36 / 39</v>
      </c>
      <c r="M35" t="str">
        <f t="shared" si="16"/>
        <v>Frey, Michael/ Maier, Dominik</v>
      </c>
      <c r="N35" t="str">
        <f t="shared" si="16"/>
        <v>TTG Neckarbischofsheim/ TTC SG St. Ilgen</v>
      </c>
    </row>
    <row r="36" spans="1:14" ht="18">
      <c r="A36" s="229">
        <v>10</v>
      </c>
      <c r="B36" s="231">
        <v>56</v>
      </c>
      <c r="C36" s="217" t="str">
        <f t="shared" si="9"/>
        <v>Hoffmann, Alexander</v>
      </c>
      <c r="D36" s="128" t="str">
        <f t="shared" si="10"/>
        <v>SG Deißlingen</v>
      </c>
      <c r="E36" s="227" t="str">
        <f t="shared" si="11"/>
        <v>WH</v>
      </c>
      <c r="G36" s="231">
        <v>57</v>
      </c>
      <c r="H36" s="217" t="str">
        <f t="shared" si="12"/>
        <v>Hoffmann, Rudolf</v>
      </c>
      <c r="I36" s="128" t="str">
        <f t="shared" si="13"/>
        <v>SV Rosenfeld</v>
      </c>
      <c r="J36" s="227" t="str">
        <f t="shared" si="14"/>
        <v>WH</v>
      </c>
      <c r="L36" t="str">
        <f t="shared" si="15"/>
        <v>56 / 57</v>
      </c>
      <c r="M36" t="str">
        <f t="shared" si="16"/>
        <v>Hoffmann, Alexander/ Hoffmann, Rudolf</v>
      </c>
      <c r="N36" t="str">
        <f t="shared" si="16"/>
        <v>SG Deißlingen/ SV Rosenfeld</v>
      </c>
    </row>
    <row r="37" spans="1:14" ht="18">
      <c r="A37" s="229">
        <v>11</v>
      </c>
      <c r="B37" s="231">
        <v>63</v>
      </c>
      <c r="C37" s="217" t="str">
        <f t="shared" si="9"/>
        <v>Steinle, Dean</v>
      </c>
      <c r="D37" s="128" t="str">
        <f t="shared" si="10"/>
        <v>TTC Bietigheim-Bissingen</v>
      </c>
      <c r="E37" s="227" t="str">
        <f t="shared" si="11"/>
        <v>WH</v>
      </c>
      <c r="G37" s="231">
        <v>64</v>
      </c>
      <c r="H37" s="217" t="str">
        <f t="shared" si="12"/>
        <v>Strobel, Dennis</v>
      </c>
      <c r="I37" s="128" t="str">
        <f t="shared" si="13"/>
        <v>TTC Bietigheim-Bissingen</v>
      </c>
      <c r="J37" s="227" t="str">
        <f t="shared" si="14"/>
        <v>WH</v>
      </c>
      <c r="L37" t="str">
        <f t="shared" si="15"/>
        <v>63 / 64</v>
      </c>
      <c r="M37" t="str">
        <f t="shared" si="16"/>
        <v>Steinle, Dean/ Strobel, Dennis</v>
      </c>
      <c r="N37" t="str">
        <f t="shared" si="16"/>
        <v>TTC Bietigheim-Bissingen/ TTC Bietigheim-Bissingen</v>
      </c>
    </row>
    <row r="38" spans="1:14" ht="18">
      <c r="A38" s="229">
        <v>12</v>
      </c>
      <c r="B38" s="231">
        <v>45</v>
      </c>
      <c r="C38" s="217" t="str">
        <f t="shared" si="9"/>
        <v>Gühr, Felix</v>
      </c>
      <c r="D38" s="128" t="str">
        <f t="shared" si="10"/>
        <v>TTC Steinach</v>
      </c>
      <c r="E38" s="227" t="str">
        <f t="shared" si="11"/>
        <v>SB</v>
      </c>
      <c r="G38" s="231">
        <v>42</v>
      </c>
      <c r="H38" s="217" t="str">
        <f t="shared" si="12"/>
        <v>Fock, Julian</v>
      </c>
      <c r="I38" s="128" t="str">
        <f t="shared" si="13"/>
        <v>TTG Ulm</v>
      </c>
      <c r="J38" s="227" t="str">
        <f t="shared" si="14"/>
        <v>SB</v>
      </c>
      <c r="L38" t="str">
        <f t="shared" si="15"/>
        <v>45 / 42</v>
      </c>
      <c r="M38" t="str">
        <f t="shared" si="16"/>
        <v>Gühr, Felix/ Fock, Julian</v>
      </c>
      <c r="N38" t="str">
        <f t="shared" si="16"/>
        <v>TTC Steinach/ TTG Ulm</v>
      </c>
    </row>
    <row r="39" spans="1:14" ht="18">
      <c r="A39" s="229">
        <v>13</v>
      </c>
      <c r="B39" s="231">
        <v>60</v>
      </c>
      <c r="C39" s="217" t="str">
        <f t="shared" si="9"/>
        <v>Richter, Constantin</v>
      </c>
      <c r="D39" s="128" t="str">
        <f t="shared" si="10"/>
        <v>TSG Lindau-Zech</v>
      </c>
      <c r="E39" s="227" t="str">
        <f t="shared" si="11"/>
        <v>WH</v>
      </c>
      <c r="G39" s="231">
        <v>52</v>
      </c>
      <c r="H39" s="217" t="str">
        <f t="shared" si="12"/>
        <v>Geßner, Simon</v>
      </c>
      <c r="I39" s="128" t="str">
        <f t="shared" si="13"/>
        <v>VfL Kirchheim</v>
      </c>
      <c r="J39" s="227" t="str">
        <f t="shared" si="14"/>
        <v>WH</v>
      </c>
      <c r="L39" t="str">
        <f t="shared" si="15"/>
        <v>60 / 52</v>
      </c>
      <c r="M39" t="str">
        <f t="shared" si="16"/>
        <v>Richter, Constantin/ Geßner, Simon</v>
      </c>
      <c r="N39" t="str">
        <f t="shared" si="16"/>
        <v>TSG Lindau-Zech/ VfL Kirchheim</v>
      </c>
    </row>
    <row r="40" spans="1:14" ht="18">
      <c r="A40" s="229">
        <v>14</v>
      </c>
      <c r="B40" s="231">
        <v>40</v>
      </c>
      <c r="C40" s="217" t="str">
        <f t="shared" si="9"/>
        <v>Pfeiffer, Michael</v>
      </c>
      <c r="D40" s="128" t="str">
        <f t="shared" si="10"/>
        <v>TTC Odenheim</v>
      </c>
      <c r="E40" s="227" t="str">
        <f t="shared" si="11"/>
        <v>BD</v>
      </c>
      <c r="G40" s="231">
        <v>37</v>
      </c>
      <c r="H40" s="217" t="str">
        <f t="shared" si="12"/>
        <v>Fürst, Jonas</v>
      </c>
      <c r="I40" s="128" t="str">
        <f t="shared" si="13"/>
        <v>TS Durlach</v>
      </c>
      <c r="J40" s="227" t="str">
        <f t="shared" si="14"/>
        <v>BD</v>
      </c>
      <c r="L40" t="str">
        <f t="shared" si="15"/>
        <v>40 / 37</v>
      </c>
      <c r="M40" t="str">
        <f t="shared" si="16"/>
        <v>Pfeiffer, Michael/ Fürst, Jonas</v>
      </c>
      <c r="N40" t="str">
        <f t="shared" si="16"/>
        <v>TTC Odenheim/ TS Durlach</v>
      </c>
    </row>
    <row r="41" spans="1:14" ht="18">
      <c r="A41" s="229">
        <v>15</v>
      </c>
      <c r="B41" s="231">
        <v>49</v>
      </c>
      <c r="C41" s="217" t="str">
        <f t="shared" si="9"/>
        <v>Plog, Jason</v>
      </c>
      <c r="D41" s="128" t="str">
        <f t="shared" si="10"/>
        <v>FT 1844 Freiburg</v>
      </c>
      <c r="E41" s="227" t="str">
        <f t="shared" si="11"/>
        <v>SB</v>
      </c>
      <c r="G41" s="231">
        <v>48</v>
      </c>
      <c r="H41" s="217" t="str">
        <f t="shared" si="12"/>
        <v>Olma, Nils</v>
      </c>
      <c r="I41" s="128" t="str">
        <f t="shared" si="13"/>
        <v>TTC Beuren</v>
      </c>
      <c r="J41" s="227" t="str">
        <f t="shared" si="14"/>
        <v>SB</v>
      </c>
      <c r="L41" t="str">
        <f t="shared" si="15"/>
        <v>49 / 48</v>
      </c>
      <c r="M41" t="str">
        <f t="shared" si="16"/>
        <v>Plog, Jason/ Olma, Nils</v>
      </c>
      <c r="N41" t="str">
        <f t="shared" si="16"/>
        <v>FT 1844 Freiburg/ TTC Beuren</v>
      </c>
    </row>
    <row r="42" spans="1:14" ht="18.75" thickBot="1">
      <c r="A42" s="229">
        <v>16</v>
      </c>
      <c r="B42" s="232">
        <v>34</v>
      </c>
      <c r="C42" s="130" t="str">
        <f t="shared" si="9"/>
        <v>Breitschopf, Gregor</v>
      </c>
      <c r="D42" s="131" t="str">
        <f t="shared" si="10"/>
        <v>TSV Karlsdorf</v>
      </c>
      <c r="E42" s="228" t="str">
        <f t="shared" si="11"/>
        <v>BD</v>
      </c>
      <c r="G42" s="232">
        <v>35</v>
      </c>
      <c r="H42" s="130" t="str">
        <f t="shared" si="12"/>
        <v>Breitschopf, Richard</v>
      </c>
      <c r="I42" s="131" t="str">
        <f t="shared" si="13"/>
        <v>TSV Karlsdorf</v>
      </c>
      <c r="J42" s="228" t="str">
        <f t="shared" si="14"/>
        <v>BD</v>
      </c>
      <c r="L42" t="str">
        <f t="shared" si="15"/>
        <v>34 / 35</v>
      </c>
      <c r="M42" t="str">
        <f t="shared" si="16"/>
        <v>Breitschopf, Gregor/ Breitschopf, Richard</v>
      </c>
      <c r="N42" t="str">
        <f t="shared" si="16"/>
        <v>TSV Karlsdorf/ TSV Karlsdorf</v>
      </c>
    </row>
  </sheetData>
  <sheetProtection sheet="1" formatCells="0" formatColumns="0" selectLockedCells="1"/>
  <mergeCells count="9">
    <mergeCell ref="B25:E25"/>
    <mergeCell ref="G25:J25"/>
    <mergeCell ref="B2:J2"/>
    <mergeCell ref="B1:J1"/>
    <mergeCell ref="B5:E5"/>
    <mergeCell ref="G5:J5"/>
    <mergeCell ref="B3:J3"/>
    <mergeCell ref="B4:J4"/>
    <mergeCell ref="B24:J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8">
      <selection activeCell="B10" sqref="B10"/>
    </sheetView>
  </sheetViews>
  <sheetFormatPr defaultColWidth="11.421875" defaultRowHeight="12.75"/>
  <cols>
    <col min="2" max="2" width="6.7109375" style="132" customWidth="1"/>
    <col min="3" max="3" width="25.7109375" style="0" customWidth="1"/>
    <col min="4" max="4" width="27.7109375" style="0" customWidth="1"/>
    <col min="5" max="5" width="10.7109375" style="0" customWidth="1"/>
    <col min="6" max="6" width="1.57421875" style="0" bestFit="1" customWidth="1"/>
    <col min="7" max="7" width="6.7109375" style="0" customWidth="1"/>
    <col min="8" max="8" width="25.7109375" style="0" customWidth="1"/>
    <col min="9" max="9" width="27.7109375" style="0" customWidth="1"/>
    <col min="10" max="10" width="10.7109375" style="0" customWidth="1"/>
    <col min="12" max="14" width="0" style="0" hidden="1" customWidth="1"/>
  </cols>
  <sheetData>
    <row r="1" spans="2:10" ht="15.75">
      <c r="B1" s="240" t="str">
        <f>Datenblatt!A1</f>
        <v>14. Baden-Württembergische Einzelmeisterschaften der Jugend</v>
      </c>
      <c r="C1" s="240"/>
      <c r="D1" s="240"/>
      <c r="E1" s="240"/>
      <c r="F1" s="240"/>
      <c r="G1" s="240"/>
      <c r="H1" s="240"/>
      <c r="I1" s="240"/>
      <c r="J1" s="240"/>
    </row>
    <row r="2" spans="2:10" ht="15.75">
      <c r="B2" s="240" t="str">
        <f>Datenblatt!A2</f>
        <v>am 12./13. Dezember 2009 in Balingen / TTVWH</v>
      </c>
      <c r="C2" s="240"/>
      <c r="D2" s="240"/>
      <c r="E2" s="240"/>
      <c r="F2" s="240"/>
      <c r="G2" s="240"/>
      <c r="H2" s="240"/>
      <c r="I2" s="240"/>
      <c r="J2" s="240"/>
    </row>
    <row r="3" spans="2:10" ht="86.25" customHeight="1">
      <c r="B3" s="243" t="s">
        <v>112</v>
      </c>
      <c r="C3" s="243"/>
      <c r="D3" s="243"/>
      <c r="E3" s="243"/>
      <c r="F3" s="243"/>
      <c r="G3" s="243"/>
      <c r="H3" s="243"/>
      <c r="I3" s="243"/>
      <c r="J3" s="243"/>
    </row>
    <row r="4" spans="2:10" ht="26.25">
      <c r="B4" s="244" t="s">
        <v>121</v>
      </c>
      <c r="C4" s="244"/>
      <c r="D4" s="244"/>
      <c r="E4" s="244"/>
      <c r="F4" s="244"/>
      <c r="G4" s="244"/>
      <c r="H4" s="244"/>
      <c r="I4" s="244"/>
      <c r="J4" s="244"/>
    </row>
    <row r="5" spans="2:10" ht="21" thickBot="1">
      <c r="B5" s="241" t="s">
        <v>111</v>
      </c>
      <c r="C5" s="241"/>
      <c r="D5" s="241"/>
      <c r="E5" s="241"/>
      <c r="G5" s="242" t="s">
        <v>45</v>
      </c>
      <c r="H5" s="242"/>
      <c r="I5" s="242"/>
      <c r="J5" s="242"/>
    </row>
    <row r="6" spans="1:10" ht="13.5" thickBot="1">
      <c r="A6" s="229" t="s">
        <v>110</v>
      </c>
      <c r="B6" s="121" t="s">
        <v>72</v>
      </c>
      <c r="C6" s="122" t="s">
        <v>94</v>
      </c>
      <c r="D6" s="122" t="s">
        <v>1</v>
      </c>
      <c r="E6" s="216" t="s">
        <v>21</v>
      </c>
      <c r="G6" s="121" t="s">
        <v>72</v>
      </c>
      <c r="H6" s="122" t="s">
        <v>94</v>
      </c>
      <c r="I6" s="122" t="s">
        <v>1</v>
      </c>
      <c r="J6" s="216" t="s">
        <v>21</v>
      </c>
    </row>
    <row r="7" spans="1:14" ht="18.75" thickTop="1">
      <c r="A7" s="229">
        <v>1</v>
      </c>
      <c r="B7" s="230">
        <v>1</v>
      </c>
      <c r="C7" s="217" t="str">
        <f aca="true" t="shared" si="0" ref="C7:C38">IF(B7="","",VLOOKUP(B7,Mädchen,2))</f>
        <v>Frank, Anna-Lena</v>
      </c>
      <c r="D7" s="128" t="str">
        <f aca="true" t="shared" si="1" ref="D7:D38">IF(B7="","",VLOOKUP(B7,Mädchen,3))</f>
        <v>TV Busenbach</v>
      </c>
      <c r="E7" s="227" t="str">
        <f aca="true" t="shared" si="2" ref="E7:E38">IF(B7="","",VLOOKUP(B7,Mädchen,4))</f>
        <v>BD</v>
      </c>
      <c r="F7" s="88" t="s">
        <v>106</v>
      </c>
      <c r="G7" s="230">
        <v>35</v>
      </c>
      <c r="H7" s="217" t="str">
        <f aca="true" t="shared" si="3" ref="H7:H38">IF(G7="","",VLOOKUP(G7,Jungen,2))</f>
        <v>Breitschopf, Richard</v>
      </c>
      <c r="I7" s="128" t="str">
        <f aca="true" t="shared" si="4" ref="I7:I38">IF(G7="","",VLOOKUP(G7,Jungen,3))</f>
        <v>TSV Karlsdorf</v>
      </c>
      <c r="J7" s="227" t="str">
        <f aca="true" t="shared" si="5" ref="J7:J38">IF(G7="","",VLOOKUP(G7,Jungen,4))</f>
        <v>BD</v>
      </c>
      <c r="L7" t="str">
        <f>CONCATENATE(,B7," / ",G7,)</f>
        <v>1 / 35</v>
      </c>
      <c r="M7" t="str">
        <f>CONCATENATE(,C7,"/ ",H7,)</f>
        <v>Frank, Anna-Lena/ Breitschopf, Richard</v>
      </c>
      <c r="N7" t="str">
        <f>CONCATENATE(,D7,"/ ",I7,)</f>
        <v>TV Busenbach/ TSV Karlsdorf</v>
      </c>
    </row>
    <row r="8" spans="1:14" ht="18">
      <c r="A8" s="229">
        <v>2</v>
      </c>
      <c r="B8" s="231">
        <v>10</v>
      </c>
      <c r="C8" s="217" t="str">
        <f t="shared" si="0"/>
        <v>Klausmann, Louisa</v>
      </c>
      <c r="D8" s="128" t="str">
        <f t="shared" si="1"/>
        <v>TTC Vöhrenbach</v>
      </c>
      <c r="E8" s="227" t="str">
        <f t="shared" si="2"/>
        <v>SB</v>
      </c>
      <c r="F8" s="88" t="s">
        <v>106</v>
      </c>
      <c r="G8" s="231">
        <v>44</v>
      </c>
      <c r="H8" s="217" t="str">
        <f t="shared" si="3"/>
        <v>Gühr, Aljoscha</v>
      </c>
      <c r="I8" s="128" t="str">
        <f t="shared" si="4"/>
        <v>TTC Steinach</v>
      </c>
      <c r="J8" s="227" t="str">
        <f t="shared" si="5"/>
        <v>SB</v>
      </c>
      <c r="L8" t="str">
        <f aca="true" t="shared" si="6" ref="L8:L22">CONCATENATE(,B8," / ",G8,)</f>
        <v>10 / 44</v>
      </c>
      <c r="M8" t="str">
        <f aca="true" t="shared" si="7" ref="M8:M22">CONCATENATE(,C8,"/ ",H8,)</f>
        <v>Klausmann, Louisa/ Gühr, Aljoscha</v>
      </c>
      <c r="N8" t="str">
        <f aca="true" t="shared" si="8" ref="N8:N38">CONCATENATE(,D8,"/ ",I8,)</f>
        <v>TTC Vöhrenbach/ TTC Steinach</v>
      </c>
    </row>
    <row r="9" spans="1:14" ht="18">
      <c r="A9" s="229">
        <v>3</v>
      </c>
      <c r="B9" s="231">
        <v>8</v>
      </c>
      <c r="C9" s="217" t="str">
        <f t="shared" si="0"/>
        <v>Faller, Lena</v>
      </c>
      <c r="D9" s="128" t="str">
        <f t="shared" si="1"/>
        <v>TV Bühl</v>
      </c>
      <c r="E9" s="227" t="str">
        <f t="shared" si="2"/>
        <v>SB</v>
      </c>
      <c r="F9" s="88" t="s">
        <v>106</v>
      </c>
      <c r="G9" s="231">
        <v>48</v>
      </c>
      <c r="H9" s="217" t="str">
        <f t="shared" si="3"/>
        <v>Olma, Nils</v>
      </c>
      <c r="I9" s="128" t="str">
        <f t="shared" si="4"/>
        <v>TTC Beuren</v>
      </c>
      <c r="J9" s="227" t="str">
        <f t="shared" si="5"/>
        <v>SB</v>
      </c>
      <c r="L9" t="str">
        <f t="shared" si="6"/>
        <v>8 / 48</v>
      </c>
      <c r="M9" t="str">
        <f t="shared" si="7"/>
        <v>Faller, Lena/ Olma, Nils</v>
      </c>
      <c r="N9" t="str">
        <f t="shared" si="8"/>
        <v>TV Bühl/ TTC Beuren</v>
      </c>
    </row>
    <row r="10" spans="1:14" ht="18">
      <c r="A10" s="229">
        <v>4</v>
      </c>
      <c r="B10" s="231">
        <v>23</v>
      </c>
      <c r="C10" s="217" t="str">
        <f t="shared" si="0"/>
        <v>Knochenhauer, Elena</v>
      </c>
      <c r="D10" s="128" t="str">
        <f t="shared" si="1"/>
        <v>TSG 1845 Heilbronn</v>
      </c>
      <c r="E10" s="227" t="str">
        <f t="shared" si="2"/>
        <v>WH</v>
      </c>
      <c r="F10" s="88" t="s">
        <v>106</v>
      </c>
      <c r="G10" s="231">
        <v>58</v>
      </c>
      <c r="H10" s="217" t="str">
        <f t="shared" si="3"/>
        <v>Mangold, Manuel</v>
      </c>
      <c r="I10" s="128" t="str">
        <f t="shared" si="4"/>
        <v>TGV Eintracht Beilstein</v>
      </c>
      <c r="J10" s="227" t="str">
        <f t="shared" si="5"/>
        <v>WH</v>
      </c>
      <c r="L10" t="str">
        <f t="shared" si="6"/>
        <v>23 / 58</v>
      </c>
      <c r="M10" t="str">
        <f t="shared" si="7"/>
        <v>Knochenhauer, Elena/ Mangold, Manuel</v>
      </c>
      <c r="N10" t="str">
        <f t="shared" si="8"/>
        <v>TSG 1845 Heilbronn/ TGV Eintracht Beilstein</v>
      </c>
    </row>
    <row r="11" spans="1:14" ht="18">
      <c r="A11" s="229">
        <v>5</v>
      </c>
      <c r="B11" s="231">
        <v>29</v>
      </c>
      <c r="C11" s="217" t="str">
        <f t="shared" si="0"/>
        <v>Pawlitschko, Corinna</v>
      </c>
      <c r="D11" s="128" t="str">
        <f t="shared" si="1"/>
        <v>SV Thalfingen</v>
      </c>
      <c r="E11" s="227" t="str">
        <f t="shared" si="2"/>
        <v>WH</v>
      </c>
      <c r="F11" s="88" t="s">
        <v>106</v>
      </c>
      <c r="G11" s="231">
        <v>62</v>
      </c>
      <c r="H11" s="217" t="str">
        <f t="shared" si="3"/>
        <v>Sanin, Elias</v>
      </c>
      <c r="I11" s="128" t="str">
        <f t="shared" si="4"/>
        <v>SC Staig</v>
      </c>
      <c r="J11" s="227" t="str">
        <f t="shared" si="5"/>
        <v>WH</v>
      </c>
      <c r="L11" t="str">
        <f t="shared" si="6"/>
        <v>29 / 62</v>
      </c>
      <c r="M11" t="str">
        <f t="shared" si="7"/>
        <v>Pawlitschko, Corinna/ Sanin, Elias</v>
      </c>
      <c r="N11" t="str">
        <f t="shared" si="8"/>
        <v>SV Thalfingen/ SC Staig</v>
      </c>
    </row>
    <row r="12" spans="1:14" ht="18">
      <c r="A12" s="229">
        <v>6</v>
      </c>
      <c r="B12" s="231">
        <v>2</v>
      </c>
      <c r="C12" s="217" t="str">
        <f t="shared" si="0"/>
        <v>Lechler, Miriam</v>
      </c>
      <c r="D12" s="128" t="str">
        <f t="shared" si="1"/>
        <v>TTC Tiefenbronn</v>
      </c>
      <c r="E12" s="227" t="str">
        <f t="shared" si="2"/>
        <v>BD</v>
      </c>
      <c r="F12" s="88" t="s">
        <v>106</v>
      </c>
      <c r="G12" s="231">
        <v>34</v>
      </c>
      <c r="H12" s="217" t="str">
        <f t="shared" si="3"/>
        <v>Breitschopf, Gregor</v>
      </c>
      <c r="I12" s="128" t="str">
        <f t="shared" si="4"/>
        <v>TSV Karlsdorf</v>
      </c>
      <c r="J12" s="227" t="str">
        <f t="shared" si="5"/>
        <v>BD</v>
      </c>
      <c r="L12" t="str">
        <f t="shared" si="6"/>
        <v>2 / 34</v>
      </c>
      <c r="M12" t="str">
        <f t="shared" si="7"/>
        <v>Lechler, Miriam/ Breitschopf, Gregor</v>
      </c>
      <c r="N12" t="str">
        <f t="shared" si="8"/>
        <v>TTC Tiefenbronn/ TSV Karlsdorf</v>
      </c>
    </row>
    <row r="13" spans="1:14" ht="18">
      <c r="A13" s="229">
        <v>7</v>
      </c>
      <c r="B13" s="231">
        <v>27</v>
      </c>
      <c r="C13" s="217" t="str">
        <f t="shared" si="0"/>
        <v>Mödinger, Alissa</v>
      </c>
      <c r="D13" s="128" t="str">
        <f t="shared" si="1"/>
        <v>TB Beinstein</v>
      </c>
      <c r="E13" s="227" t="str">
        <f t="shared" si="2"/>
        <v>WH</v>
      </c>
      <c r="F13" s="88" t="s">
        <v>106</v>
      </c>
      <c r="G13" s="231">
        <v>55</v>
      </c>
      <c r="H13" s="217" t="str">
        <f t="shared" si="3"/>
        <v>Hartstern, Patrick</v>
      </c>
      <c r="I13" s="128" t="str">
        <f t="shared" si="4"/>
        <v>TV Murrhardt</v>
      </c>
      <c r="J13" s="227" t="str">
        <f t="shared" si="5"/>
        <v>WH</v>
      </c>
      <c r="L13" t="str">
        <f t="shared" si="6"/>
        <v>27 / 55</v>
      </c>
      <c r="M13" t="str">
        <f t="shared" si="7"/>
        <v>Mödinger, Alissa/ Hartstern, Patrick</v>
      </c>
      <c r="N13" t="str">
        <f t="shared" si="8"/>
        <v>TB Beinstein/ TV Murrhardt</v>
      </c>
    </row>
    <row r="14" spans="1:14" ht="18">
      <c r="A14" s="229">
        <v>8</v>
      </c>
      <c r="B14" s="231">
        <v>21</v>
      </c>
      <c r="C14" s="217" t="str">
        <f t="shared" si="0"/>
        <v>Demontis, Graziana</v>
      </c>
      <c r="D14" s="128" t="str">
        <f t="shared" si="1"/>
        <v>SV Deuchelried</v>
      </c>
      <c r="E14" s="227" t="str">
        <f t="shared" si="2"/>
        <v>WH</v>
      </c>
      <c r="F14" s="88" t="s">
        <v>106</v>
      </c>
      <c r="G14" s="231">
        <v>57</v>
      </c>
      <c r="H14" s="217" t="str">
        <f t="shared" si="3"/>
        <v>Hoffmann, Rudolf</v>
      </c>
      <c r="I14" s="128" t="str">
        <f t="shared" si="4"/>
        <v>SV Rosenfeld</v>
      </c>
      <c r="J14" s="227" t="str">
        <f t="shared" si="5"/>
        <v>WH</v>
      </c>
      <c r="L14" t="str">
        <f t="shared" si="6"/>
        <v>21 / 57</v>
      </c>
      <c r="M14" t="str">
        <f t="shared" si="7"/>
        <v>Demontis, Graziana/ Hoffmann, Rudolf</v>
      </c>
      <c r="N14" t="str">
        <f t="shared" si="8"/>
        <v>SV Deuchelried/ SV Rosenfeld</v>
      </c>
    </row>
    <row r="15" spans="1:14" ht="18">
      <c r="A15" s="229">
        <v>9</v>
      </c>
      <c r="B15" s="231">
        <v>26</v>
      </c>
      <c r="C15" s="217" t="str">
        <f t="shared" si="0"/>
        <v>Lim, Anita</v>
      </c>
      <c r="D15" s="128" t="str">
        <f t="shared" si="1"/>
        <v>DJK SB Stuttgart</v>
      </c>
      <c r="E15" s="227" t="str">
        <f t="shared" si="2"/>
        <v>WH</v>
      </c>
      <c r="F15" s="88" t="s">
        <v>106</v>
      </c>
      <c r="G15" s="231">
        <v>36</v>
      </c>
      <c r="H15" s="217" t="str">
        <f t="shared" si="3"/>
        <v>Frey, Michael</v>
      </c>
      <c r="I15" s="128" t="str">
        <f t="shared" si="4"/>
        <v>TTG Neckarbischofsheim</v>
      </c>
      <c r="J15" s="227" t="str">
        <f t="shared" si="5"/>
        <v>BD</v>
      </c>
      <c r="L15" t="str">
        <f t="shared" si="6"/>
        <v>26 / 36</v>
      </c>
      <c r="M15" t="str">
        <f t="shared" si="7"/>
        <v>Lim, Anita/ Frey, Michael</v>
      </c>
      <c r="N15" t="str">
        <f t="shared" si="8"/>
        <v>DJK SB Stuttgart/ TTG Neckarbischofsheim</v>
      </c>
    </row>
    <row r="16" spans="1:14" ht="18">
      <c r="A16" s="229">
        <v>10</v>
      </c>
      <c r="B16" s="231">
        <v>25</v>
      </c>
      <c r="C16" s="217" t="str">
        <f t="shared" si="0"/>
        <v>Lehmann, Larissa</v>
      </c>
      <c r="D16" s="128" t="str">
        <f t="shared" si="1"/>
        <v>TSG 1845 Heilbronn</v>
      </c>
      <c r="E16" s="227" t="str">
        <f t="shared" si="2"/>
        <v>WH</v>
      </c>
      <c r="F16" s="88" t="s">
        <v>106</v>
      </c>
      <c r="G16" s="231">
        <v>64</v>
      </c>
      <c r="H16" s="217" t="str">
        <f t="shared" si="3"/>
        <v>Strobel, Dennis</v>
      </c>
      <c r="I16" s="128" t="str">
        <f t="shared" si="4"/>
        <v>TTC Bietigheim-Bissingen</v>
      </c>
      <c r="J16" s="227" t="str">
        <f t="shared" si="5"/>
        <v>WH</v>
      </c>
      <c r="L16" t="str">
        <f t="shared" si="6"/>
        <v>25 / 64</v>
      </c>
      <c r="M16" t="str">
        <f t="shared" si="7"/>
        <v>Lehmann, Larissa/ Strobel, Dennis</v>
      </c>
      <c r="N16" t="str">
        <f t="shared" si="8"/>
        <v>TSG 1845 Heilbronn/ TTC Bietigheim-Bissingen</v>
      </c>
    </row>
    <row r="17" spans="1:14" ht="18">
      <c r="A17" s="229">
        <v>11</v>
      </c>
      <c r="B17" s="231">
        <v>3</v>
      </c>
      <c r="C17" s="217" t="str">
        <f t="shared" si="0"/>
        <v>Pitz-Jung, Lara</v>
      </c>
      <c r="D17" s="128" t="str">
        <f t="shared" si="1"/>
        <v>TTG Walldorf</v>
      </c>
      <c r="E17" s="227" t="str">
        <f t="shared" si="2"/>
        <v>BD</v>
      </c>
      <c r="F17" s="88" t="s">
        <v>106</v>
      </c>
      <c r="G17" s="231">
        <v>39</v>
      </c>
      <c r="H17" s="217" t="str">
        <f t="shared" si="3"/>
        <v>Maier, Dominik</v>
      </c>
      <c r="I17" s="128" t="str">
        <f t="shared" si="4"/>
        <v>TTC SG St. Ilgen</v>
      </c>
      <c r="J17" s="227" t="str">
        <f t="shared" si="5"/>
        <v>BD</v>
      </c>
      <c r="L17" t="str">
        <f t="shared" si="6"/>
        <v>3 / 39</v>
      </c>
      <c r="M17" t="str">
        <f t="shared" si="7"/>
        <v>Pitz-Jung, Lara/ Maier, Dominik</v>
      </c>
      <c r="N17" t="str">
        <f t="shared" si="8"/>
        <v>TTG Walldorf/ TTC SG St. Ilgen</v>
      </c>
    </row>
    <row r="18" spans="1:14" ht="18">
      <c r="A18" s="229">
        <v>12</v>
      </c>
      <c r="B18" s="231">
        <v>32</v>
      </c>
      <c r="C18" s="217" t="str">
        <f t="shared" si="0"/>
        <v>Wagner, Sarah</v>
      </c>
      <c r="D18" s="128" t="str">
        <f t="shared" si="1"/>
        <v>VfL Sindelfingen</v>
      </c>
      <c r="E18" s="227" t="str">
        <f t="shared" si="2"/>
        <v>WH</v>
      </c>
      <c r="F18" s="88" t="s">
        <v>106</v>
      </c>
      <c r="G18" s="231">
        <v>53</v>
      </c>
      <c r="H18" s="217" t="str">
        <f t="shared" si="3"/>
        <v>Gottheit, David</v>
      </c>
      <c r="I18" s="128" t="str">
        <f t="shared" si="4"/>
        <v>SV Plüderhausen</v>
      </c>
      <c r="J18" s="227" t="str">
        <f t="shared" si="5"/>
        <v>WH</v>
      </c>
      <c r="L18" t="str">
        <f t="shared" si="6"/>
        <v>32 / 53</v>
      </c>
      <c r="M18" t="str">
        <f t="shared" si="7"/>
        <v>Wagner, Sarah/ Gottheit, David</v>
      </c>
      <c r="N18" t="str">
        <f t="shared" si="8"/>
        <v>VfL Sindelfingen/ SV Plüderhausen</v>
      </c>
    </row>
    <row r="19" spans="1:14" ht="18">
      <c r="A19" s="229">
        <v>13</v>
      </c>
      <c r="B19" s="231">
        <v>16</v>
      </c>
      <c r="C19" s="217" t="str">
        <f t="shared" si="0"/>
        <v>Bacher, Natalie</v>
      </c>
      <c r="D19" s="128" t="str">
        <f t="shared" si="1"/>
        <v>VfL Sindelfingen</v>
      </c>
      <c r="E19" s="227" t="str">
        <f t="shared" si="2"/>
        <v>WH</v>
      </c>
      <c r="F19" s="88" t="s">
        <v>106</v>
      </c>
      <c r="G19" s="231">
        <v>51</v>
      </c>
      <c r="H19" s="217" t="str">
        <f t="shared" si="3"/>
        <v>Gaa, Gabriel</v>
      </c>
      <c r="I19" s="128" t="str">
        <f t="shared" si="4"/>
        <v>DJK SB Stuttgart</v>
      </c>
      <c r="J19" s="227" t="str">
        <f t="shared" si="5"/>
        <v>WH</v>
      </c>
      <c r="L19" t="str">
        <f t="shared" si="6"/>
        <v>16 / 51</v>
      </c>
      <c r="M19" t="str">
        <f t="shared" si="7"/>
        <v>Bacher, Natalie/ Gaa, Gabriel</v>
      </c>
      <c r="N19" t="str">
        <f t="shared" si="8"/>
        <v>VfL Sindelfingen/ DJK SB Stuttgart</v>
      </c>
    </row>
    <row r="20" spans="1:14" ht="18">
      <c r="A20" s="229">
        <v>14</v>
      </c>
      <c r="B20" s="231">
        <v>6</v>
      </c>
      <c r="C20" s="217" t="str">
        <f t="shared" si="0"/>
        <v>Wieland, Sonja</v>
      </c>
      <c r="D20" s="128" t="str">
        <f t="shared" si="1"/>
        <v>TTV Wiesloch-Baiertal</v>
      </c>
      <c r="E20" s="227" t="str">
        <f t="shared" si="2"/>
        <v>BD</v>
      </c>
      <c r="F20" s="88" t="s">
        <v>106</v>
      </c>
      <c r="G20" s="231">
        <v>37</v>
      </c>
      <c r="H20" s="217" t="str">
        <f t="shared" si="3"/>
        <v>Fürst, Jonas</v>
      </c>
      <c r="I20" s="128" t="str">
        <f t="shared" si="4"/>
        <v>TS Durlach</v>
      </c>
      <c r="J20" s="227" t="str">
        <f t="shared" si="5"/>
        <v>BD</v>
      </c>
      <c r="L20" t="str">
        <f t="shared" si="6"/>
        <v>6 / 37</v>
      </c>
      <c r="M20" t="str">
        <f t="shared" si="7"/>
        <v>Wieland, Sonja/ Fürst, Jonas</v>
      </c>
      <c r="N20" t="str">
        <f t="shared" si="8"/>
        <v>TTV Wiesloch-Baiertal/ TS Durlach</v>
      </c>
    </row>
    <row r="21" spans="1:14" ht="18">
      <c r="A21" s="229">
        <v>15</v>
      </c>
      <c r="B21" s="231">
        <v>20</v>
      </c>
      <c r="C21" s="217" t="str">
        <f t="shared" si="0"/>
        <v>Chiarello, Lisa</v>
      </c>
      <c r="D21" s="128" t="str">
        <f t="shared" si="1"/>
        <v>NSU Neckarsulm</v>
      </c>
      <c r="E21" s="227" t="str">
        <f t="shared" si="2"/>
        <v>WH</v>
      </c>
      <c r="F21" s="88" t="s">
        <v>106</v>
      </c>
      <c r="G21" s="231">
        <v>50</v>
      </c>
      <c r="H21" s="217" t="str">
        <f t="shared" si="3"/>
        <v>Bechtle, Tobias</v>
      </c>
      <c r="I21" s="128" t="str">
        <f t="shared" si="4"/>
        <v>TSG Steinheim</v>
      </c>
      <c r="J21" s="227" t="str">
        <f t="shared" si="5"/>
        <v>WH</v>
      </c>
      <c r="L21" t="str">
        <f t="shared" si="6"/>
        <v>20 / 50</v>
      </c>
      <c r="M21" t="str">
        <f t="shared" si="7"/>
        <v>Chiarello, Lisa/ Bechtle, Tobias</v>
      </c>
      <c r="N21" t="str">
        <f t="shared" si="8"/>
        <v>NSU Neckarsulm/ TSG Steinheim</v>
      </c>
    </row>
    <row r="22" spans="1:14" ht="18">
      <c r="A22" s="229">
        <v>16</v>
      </c>
      <c r="B22" s="231">
        <v>11</v>
      </c>
      <c r="C22" s="217" t="str">
        <f t="shared" si="0"/>
        <v>Lasarzick, Anna</v>
      </c>
      <c r="D22" s="128" t="str">
        <f t="shared" si="1"/>
        <v>TTSV Mönchweier</v>
      </c>
      <c r="E22" s="227" t="str">
        <f t="shared" si="2"/>
        <v>SB</v>
      </c>
      <c r="F22" s="88" t="s">
        <v>106</v>
      </c>
      <c r="G22" s="231">
        <v>46</v>
      </c>
      <c r="H22" s="217" t="str">
        <f t="shared" si="3"/>
        <v>Kolbinger, Pierre</v>
      </c>
      <c r="I22" s="128" t="str">
        <f t="shared" si="4"/>
        <v>FT 1844 Freiburg</v>
      </c>
      <c r="J22" s="227" t="str">
        <f t="shared" si="5"/>
        <v>SB</v>
      </c>
      <c r="L22" t="str">
        <f t="shared" si="6"/>
        <v>11 / 46</v>
      </c>
      <c r="M22" t="str">
        <f t="shared" si="7"/>
        <v>Lasarzick, Anna/ Kolbinger, Pierre</v>
      </c>
      <c r="N22" t="str">
        <f t="shared" si="8"/>
        <v>TTSV Mönchweier/ FT 1844 Freiburg</v>
      </c>
    </row>
    <row r="23" spans="1:14" ht="18">
      <c r="A23" s="229">
        <v>17</v>
      </c>
      <c r="B23" s="231">
        <v>17</v>
      </c>
      <c r="C23" s="217" t="str">
        <f t="shared" si="0"/>
        <v>Bijedic, Selma</v>
      </c>
      <c r="D23" s="128" t="str">
        <f t="shared" si="1"/>
        <v>TSG 1845 Heilbronn</v>
      </c>
      <c r="E23" s="227" t="str">
        <f t="shared" si="2"/>
        <v>WH</v>
      </c>
      <c r="F23" s="88" t="s">
        <v>106</v>
      </c>
      <c r="G23" s="231">
        <v>54</v>
      </c>
      <c r="H23" s="217" t="str">
        <f t="shared" si="3"/>
        <v>Hadlaczky, Stefan</v>
      </c>
      <c r="I23" s="128" t="str">
        <f t="shared" si="4"/>
        <v>TSV Untereisesheim</v>
      </c>
      <c r="J23" s="227" t="str">
        <f t="shared" si="5"/>
        <v>WH</v>
      </c>
      <c r="L23" t="str">
        <f>CONCATENATE(,B23," / ",G23,)</f>
        <v>17 / 54</v>
      </c>
      <c r="M23" t="str">
        <f>CONCATENATE(,C23,"/ ",H23,)</f>
        <v>Bijedic, Selma/ Hadlaczky, Stefan</v>
      </c>
      <c r="N23" t="str">
        <f t="shared" si="8"/>
        <v>TSG 1845 Heilbronn/ TSV Untereisesheim</v>
      </c>
    </row>
    <row r="24" spans="1:14" ht="18">
      <c r="A24" s="229">
        <v>18</v>
      </c>
      <c r="B24" s="231">
        <v>31</v>
      </c>
      <c r="C24" s="217" t="str">
        <f t="shared" si="0"/>
        <v>Schick, Maren</v>
      </c>
      <c r="D24" s="128" t="str">
        <f t="shared" si="1"/>
        <v>SC Vogt</v>
      </c>
      <c r="E24" s="227" t="str">
        <f t="shared" si="2"/>
        <v>WH</v>
      </c>
      <c r="F24" s="88" t="s">
        <v>106</v>
      </c>
      <c r="G24" s="231">
        <v>41</v>
      </c>
      <c r="H24" s="217" t="str">
        <f t="shared" si="3"/>
        <v>Bayer, Mark-Hong</v>
      </c>
      <c r="I24" s="128" t="str">
        <f t="shared" si="4"/>
        <v>TTC Schopheim / Fahrnau</v>
      </c>
      <c r="J24" s="227" t="str">
        <f t="shared" si="5"/>
        <v>SB</v>
      </c>
      <c r="L24" t="str">
        <f aca="true" t="shared" si="9" ref="L24:L38">CONCATENATE(,B24," / ",G24,)</f>
        <v>31 / 41</v>
      </c>
      <c r="M24" t="str">
        <f aca="true" t="shared" si="10" ref="M24:M38">CONCATENATE(,C24,"/ ",H24,)</f>
        <v>Schick, Maren/ Bayer, Mark-Hong</v>
      </c>
      <c r="N24" t="str">
        <f t="shared" si="8"/>
        <v>SC Vogt/ TTC Schopheim / Fahrnau</v>
      </c>
    </row>
    <row r="25" spans="1:14" ht="18">
      <c r="A25" s="229">
        <v>19</v>
      </c>
      <c r="B25" s="231">
        <v>28</v>
      </c>
      <c r="C25" s="217" t="str">
        <f t="shared" si="0"/>
        <v>Mödinger, Ronja</v>
      </c>
      <c r="D25" s="128" t="str">
        <f t="shared" si="1"/>
        <v>TB Beinstein</v>
      </c>
      <c r="E25" s="227" t="str">
        <f t="shared" si="2"/>
        <v>WH</v>
      </c>
      <c r="F25" s="88" t="s">
        <v>106</v>
      </c>
      <c r="G25" s="231">
        <v>61</v>
      </c>
      <c r="H25" s="217" t="str">
        <f t="shared" si="3"/>
        <v>Rothe, Vincent</v>
      </c>
      <c r="I25" s="128" t="str">
        <f t="shared" si="4"/>
        <v>TTC rollcom Reutlingen</v>
      </c>
      <c r="J25" s="227" t="str">
        <f t="shared" si="5"/>
        <v>WH</v>
      </c>
      <c r="L25" t="str">
        <f t="shared" si="9"/>
        <v>28 / 61</v>
      </c>
      <c r="M25" t="str">
        <f t="shared" si="10"/>
        <v>Mödinger, Ronja/ Rothe, Vincent</v>
      </c>
      <c r="N25" t="str">
        <f t="shared" si="8"/>
        <v>TB Beinstein/ TTC rollcom Reutlingen</v>
      </c>
    </row>
    <row r="26" spans="1:14" ht="18">
      <c r="A26" s="229">
        <v>20</v>
      </c>
      <c r="B26" s="231">
        <v>14</v>
      </c>
      <c r="C26" s="217" t="str">
        <f t="shared" si="0"/>
        <v>Spitz, Anke</v>
      </c>
      <c r="D26" s="128" t="str">
        <f t="shared" si="1"/>
        <v>TTC Ringsheim</v>
      </c>
      <c r="E26" s="227" t="str">
        <f t="shared" si="2"/>
        <v>SB</v>
      </c>
      <c r="F26" s="88" t="s">
        <v>106</v>
      </c>
      <c r="G26" s="231">
        <v>43</v>
      </c>
      <c r="H26" s="217" t="str">
        <f t="shared" si="3"/>
        <v>Glunk, Adrian</v>
      </c>
      <c r="I26" s="128" t="str">
        <f t="shared" si="4"/>
        <v>DJK Offenburg</v>
      </c>
      <c r="J26" s="227" t="str">
        <f t="shared" si="5"/>
        <v>SB</v>
      </c>
      <c r="L26" t="str">
        <f t="shared" si="9"/>
        <v>14 / 43</v>
      </c>
      <c r="M26" t="str">
        <f t="shared" si="10"/>
        <v>Spitz, Anke/ Glunk, Adrian</v>
      </c>
      <c r="N26" t="str">
        <f t="shared" si="8"/>
        <v>TTC Ringsheim/ DJK Offenburg</v>
      </c>
    </row>
    <row r="27" spans="1:14" ht="18">
      <c r="A27" s="229">
        <v>21</v>
      </c>
      <c r="B27" s="231">
        <v>7</v>
      </c>
      <c r="C27" s="217" t="str">
        <f t="shared" si="0"/>
        <v>Wolf, Jennie</v>
      </c>
      <c r="D27" s="128" t="str">
        <f t="shared" si="1"/>
        <v>TV Busenbach</v>
      </c>
      <c r="E27" s="227" t="str">
        <f t="shared" si="2"/>
        <v>BD</v>
      </c>
      <c r="F27" s="88" t="s">
        <v>106</v>
      </c>
      <c r="G27" s="231">
        <v>33</v>
      </c>
      <c r="H27" s="217" t="str">
        <f t="shared" si="3"/>
        <v>Bluhm, Florian</v>
      </c>
      <c r="I27" s="128" t="str">
        <f t="shared" si="4"/>
        <v>ASV Grünwettersbach</v>
      </c>
      <c r="J27" s="227" t="str">
        <f t="shared" si="5"/>
        <v>BD</v>
      </c>
      <c r="L27" t="str">
        <f t="shared" si="9"/>
        <v>7 / 33</v>
      </c>
      <c r="M27" t="str">
        <f t="shared" si="10"/>
        <v>Wolf, Jennie/ Bluhm, Florian</v>
      </c>
      <c r="N27" t="str">
        <f t="shared" si="8"/>
        <v>TV Busenbach/ ASV Grünwettersbach</v>
      </c>
    </row>
    <row r="28" spans="1:14" ht="18">
      <c r="A28" s="229">
        <v>22</v>
      </c>
      <c r="B28" s="231">
        <v>30</v>
      </c>
      <c r="C28" s="217" t="str">
        <f t="shared" si="0"/>
        <v>Rehmann, Alina</v>
      </c>
      <c r="D28" s="128" t="str">
        <f t="shared" si="1"/>
        <v>TSV Gaildorf</v>
      </c>
      <c r="E28" s="227" t="str">
        <f t="shared" si="2"/>
        <v>WH</v>
      </c>
      <c r="F28" s="88" t="s">
        <v>106</v>
      </c>
      <c r="G28" s="231">
        <v>63</v>
      </c>
      <c r="H28" s="217" t="str">
        <f t="shared" si="3"/>
        <v>Steinle, Dean</v>
      </c>
      <c r="I28" s="128" t="str">
        <f t="shared" si="4"/>
        <v>TTC Bietigheim-Bissingen</v>
      </c>
      <c r="J28" s="227" t="str">
        <f t="shared" si="5"/>
        <v>WH</v>
      </c>
      <c r="L28" t="str">
        <f t="shared" si="9"/>
        <v>30 / 63</v>
      </c>
      <c r="M28" t="str">
        <f t="shared" si="10"/>
        <v>Rehmann, Alina/ Steinle, Dean</v>
      </c>
      <c r="N28" t="str">
        <f t="shared" si="8"/>
        <v>TSV Gaildorf/ TTC Bietigheim-Bissingen</v>
      </c>
    </row>
    <row r="29" spans="1:14" ht="18">
      <c r="A29" s="229">
        <v>23</v>
      </c>
      <c r="B29" s="231">
        <v>5</v>
      </c>
      <c r="C29" s="217" t="str">
        <f t="shared" si="0"/>
        <v>Sanjkovic, Claudia</v>
      </c>
      <c r="D29" s="128" t="str">
        <f t="shared" si="1"/>
        <v>TTC Forchheim</v>
      </c>
      <c r="E29" s="227" t="str">
        <f t="shared" si="2"/>
        <v>BD</v>
      </c>
      <c r="F29" s="88" t="s">
        <v>106</v>
      </c>
      <c r="G29" s="231">
        <v>40</v>
      </c>
      <c r="H29" s="217" t="str">
        <f t="shared" si="3"/>
        <v>Pfeiffer, Michael</v>
      </c>
      <c r="I29" s="128" t="str">
        <f t="shared" si="4"/>
        <v>TTC Odenheim</v>
      </c>
      <c r="J29" s="227" t="str">
        <f t="shared" si="5"/>
        <v>BD</v>
      </c>
      <c r="L29" t="str">
        <f t="shared" si="9"/>
        <v>5 / 40</v>
      </c>
      <c r="M29" t="str">
        <f t="shared" si="10"/>
        <v>Sanjkovic, Claudia/ Pfeiffer, Michael</v>
      </c>
      <c r="N29" t="str">
        <f t="shared" si="8"/>
        <v>TTC Forchheim/ TTC Odenheim</v>
      </c>
    </row>
    <row r="30" spans="1:14" ht="18">
      <c r="A30" s="229">
        <v>24</v>
      </c>
      <c r="B30" s="231">
        <v>12</v>
      </c>
      <c r="C30" s="217" t="str">
        <f t="shared" si="0"/>
        <v>Raschke, Jannika</v>
      </c>
      <c r="D30" s="128" t="str">
        <f t="shared" si="1"/>
        <v>TV Bühl</v>
      </c>
      <c r="E30" s="227" t="str">
        <f t="shared" si="2"/>
        <v>SB</v>
      </c>
      <c r="F30" s="88" t="s">
        <v>106</v>
      </c>
      <c r="G30" s="231">
        <v>47</v>
      </c>
      <c r="H30" s="217" t="str">
        <f t="shared" si="3"/>
        <v>Luchner, Lukas</v>
      </c>
      <c r="I30" s="128" t="str">
        <f t="shared" si="4"/>
        <v>FT 1844 Freiburg</v>
      </c>
      <c r="J30" s="227" t="str">
        <f t="shared" si="5"/>
        <v>SB</v>
      </c>
      <c r="L30" t="str">
        <f t="shared" si="9"/>
        <v>12 / 47</v>
      </c>
      <c r="M30" t="str">
        <f t="shared" si="10"/>
        <v>Raschke, Jannika/ Luchner, Lukas</v>
      </c>
      <c r="N30" t="str">
        <f t="shared" si="8"/>
        <v>TV Bühl/ FT 1844 Freiburg</v>
      </c>
    </row>
    <row r="31" spans="1:14" ht="18">
      <c r="A31" s="229">
        <v>25</v>
      </c>
      <c r="B31" s="231">
        <v>19</v>
      </c>
      <c r="C31" s="217" t="str">
        <f t="shared" si="0"/>
        <v>Brucker, Nadine</v>
      </c>
      <c r="D31" s="128" t="str">
        <f t="shared" si="1"/>
        <v>VfL Sindelfingen</v>
      </c>
      <c r="E31" s="227" t="str">
        <f t="shared" si="2"/>
        <v>WH</v>
      </c>
      <c r="F31" s="88" t="s">
        <v>106</v>
      </c>
      <c r="G31" s="231">
        <v>52</v>
      </c>
      <c r="H31" s="217" t="str">
        <f t="shared" si="3"/>
        <v>Geßner, Simon</v>
      </c>
      <c r="I31" s="128" t="str">
        <f t="shared" si="4"/>
        <v>VfL Kirchheim</v>
      </c>
      <c r="J31" s="227" t="str">
        <f t="shared" si="5"/>
        <v>WH</v>
      </c>
      <c r="L31" t="str">
        <f t="shared" si="9"/>
        <v>19 / 52</v>
      </c>
      <c r="M31" t="str">
        <f t="shared" si="10"/>
        <v>Brucker, Nadine/ Geßner, Simon</v>
      </c>
      <c r="N31" t="str">
        <f t="shared" si="8"/>
        <v>VfL Sindelfingen/ VfL Kirchheim</v>
      </c>
    </row>
    <row r="32" spans="1:14" ht="18">
      <c r="A32" s="229">
        <v>26</v>
      </c>
      <c r="B32" s="231">
        <v>15</v>
      </c>
      <c r="C32" s="217" t="str">
        <f t="shared" si="0"/>
        <v>Zimmermann, Marina</v>
      </c>
      <c r="D32" s="128" t="str">
        <f t="shared" si="1"/>
        <v>TTC Emmendingen</v>
      </c>
      <c r="E32" s="227" t="str">
        <f t="shared" si="2"/>
        <v>SB</v>
      </c>
      <c r="F32" s="88" t="s">
        <v>106</v>
      </c>
      <c r="G32" s="231">
        <v>49</v>
      </c>
      <c r="H32" s="217" t="str">
        <f t="shared" si="3"/>
        <v>Plog, Jason</v>
      </c>
      <c r="I32" s="128" t="str">
        <f t="shared" si="4"/>
        <v>FT 1844 Freiburg</v>
      </c>
      <c r="J32" s="227" t="str">
        <f t="shared" si="5"/>
        <v>SB</v>
      </c>
      <c r="L32" t="str">
        <f t="shared" si="9"/>
        <v>15 / 49</v>
      </c>
      <c r="M32" t="str">
        <f t="shared" si="10"/>
        <v>Zimmermann, Marina/ Plog, Jason</v>
      </c>
      <c r="N32" t="str">
        <f t="shared" si="8"/>
        <v>TTC Emmendingen/ FT 1844 Freiburg</v>
      </c>
    </row>
    <row r="33" spans="1:14" ht="18">
      <c r="A33" s="229">
        <v>27</v>
      </c>
      <c r="B33" s="231">
        <v>24</v>
      </c>
      <c r="C33" s="217" t="str">
        <f t="shared" si="0"/>
        <v>Kohler, Anja</v>
      </c>
      <c r="D33" s="128" t="str">
        <f t="shared" si="1"/>
        <v>SV Erlenmoos</v>
      </c>
      <c r="E33" s="227" t="str">
        <f t="shared" si="2"/>
        <v>WH</v>
      </c>
      <c r="F33" s="88" t="s">
        <v>106</v>
      </c>
      <c r="G33" s="231">
        <v>56</v>
      </c>
      <c r="H33" s="217" t="str">
        <f t="shared" si="3"/>
        <v>Hoffmann, Alexander</v>
      </c>
      <c r="I33" s="128" t="str">
        <f t="shared" si="4"/>
        <v>SG Deißlingen</v>
      </c>
      <c r="J33" s="227" t="str">
        <f t="shared" si="5"/>
        <v>WH</v>
      </c>
      <c r="L33" t="str">
        <f t="shared" si="9"/>
        <v>24 / 56</v>
      </c>
      <c r="M33" t="str">
        <f t="shared" si="10"/>
        <v>Kohler, Anja/ Hoffmann, Alexander</v>
      </c>
      <c r="N33" t="str">
        <f t="shared" si="8"/>
        <v>SV Erlenmoos/ SG Deißlingen</v>
      </c>
    </row>
    <row r="34" spans="1:14" ht="18">
      <c r="A34" s="229">
        <v>28</v>
      </c>
      <c r="B34" s="231">
        <v>9</v>
      </c>
      <c r="C34" s="217" t="str">
        <f t="shared" si="0"/>
        <v>Hörig, Jacqueline</v>
      </c>
      <c r="D34" s="128" t="str">
        <f t="shared" si="1"/>
        <v>TTG Bischweier</v>
      </c>
      <c r="E34" s="227" t="str">
        <f t="shared" si="2"/>
        <v>SB</v>
      </c>
      <c r="F34" s="88" t="s">
        <v>106</v>
      </c>
      <c r="G34" s="231">
        <v>45</v>
      </c>
      <c r="H34" s="217" t="str">
        <f t="shared" si="3"/>
        <v>Gühr, Felix</v>
      </c>
      <c r="I34" s="128" t="str">
        <f t="shared" si="4"/>
        <v>TTC Steinach</v>
      </c>
      <c r="J34" s="227" t="str">
        <f t="shared" si="5"/>
        <v>SB</v>
      </c>
      <c r="L34" t="str">
        <f t="shared" si="9"/>
        <v>9 / 45</v>
      </c>
      <c r="M34" t="str">
        <f t="shared" si="10"/>
        <v>Hörig, Jacqueline/ Gühr, Felix</v>
      </c>
      <c r="N34" t="str">
        <f t="shared" si="8"/>
        <v>TTG Bischweier/ TTC Steinach</v>
      </c>
    </row>
    <row r="35" spans="1:14" ht="18">
      <c r="A35" s="229">
        <v>29</v>
      </c>
      <c r="B35" s="231">
        <v>4</v>
      </c>
      <c r="C35" s="217" t="str">
        <f t="shared" si="0"/>
        <v>Reisig, Anne</v>
      </c>
      <c r="D35" s="128" t="str">
        <f t="shared" si="1"/>
        <v>TTV Weinheim-West</v>
      </c>
      <c r="E35" s="227" t="str">
        <f t="shared" si="2"/>
        <v>BD</v>
      </c>
      <c r="F35" s="88" t="s">
        <v>106</v>
      </c>
      <c r="G35" s="231">
        <v>38</v>
      </c>
      <c r="H35" s="217" t="str">
        <f t="shared" si="3"/>
        <v>Gerhold, Maximilian</v>
      </c>
      <c r="I35" s="128" t="str">
        <f t="shared" si="4"/>
        <v>TTV Weinheim-West</v>
      </c>
      <c r="J35" s="227" t="str">
        <f t="shared" si="5"/>
        <v>BD</v>
      </c>
      <c r="L35" t="str">
        <f t="shared" si="9"/>
        <v>4 / 38</v>
      </c>
      <c r="M35" t="str">
        <f t="shared" si="10"/>
        <v>Reisig, Anne/ Gerhold, Maximilian</v>
      </c>
      <c r="N35" t="str">
        <f t="shared" si="8"/>
        <v>TTV Weinheim-West/ TTV Weinheim-West</v>
      </c>
    </row>
    <row r="36" spans="1:14" ht="18">
      <c r="A36" s="229">
        <v>30</v>
      </c>
      <c r="B36" s="231">
        <v>22</v>
      </c>
      <c r="C36" s="217" t="str">
        <f t="shared" si="0"/>
        <v>Fey, Jeannine</v>
      </c>
      <c r="D36" s="128" t="str">
        <f t="shared" si="1"/>
        <v>TSG Lindau-Zech</v>
      </c>
      <c r="E36" s="227" t="str">
        <f t="shared" si="2"/>
        <v>WH</v>
      </c>
      <c r="F36" s="88" t="s">
        <v>106</v>
      </c>
      <c r="G36" s="231">
        <v>60</v>
      </c>
      <c r="H36" s="217" t="str">
        <f t="shared" si="3"/>
        <v>Richter, Constantin</v>
      </c>
      <c r="I36" s="128" t="str">
        <f t="shared" si="4"/>
        <v>TSG Lindau-Zech</v>
      </c>
      <c r="J36" s="227" t="str">
        <f t="shared" si="5"/>
        <v>WH</v>
      </c>
      <c r="L36" t="str">
        <f t="shared" si="9"/>
        <v>22 / 60</v>
      </c>
      <c r="M36" t="str">
        <f t="shared" si="10"/>
        <v>Fey, Jeannine/ Richter, Constantin</v>
      </c>
      <c r="N36" t="str">
        <f t="shared" si="8"/>
        <v>TSG Lindau-Zech/ TSG Lindau-Zech</v>
      </c>
    </row>
    <row r="37" spans="1:14" ht="18">
      <c r="A37" s="229">
        <v>31</v>
      </c>
      <c r="B37" s="231">
        <v>18</v>
      </c>
      <c r="C37" s="217" t="str">
        <f t="shared" si="0"/>
        <v>Binder, Katharina</v>
      </c>
      <c r="D37" s="128" t="str">
        <f t="shared" si="1"/>
        <v>TG Donzdorf</v>
      </c>
      <c r="E37" s="227" t="str">
        <f t="shared" si="2"/>
        <v>WH</v>
      </c>
      <c r="F37" s="88" t="s">
        <v>106</v>
      </c>
      <c r="G37" s="231">
        <v>42</v>
      </c>
      <c r="H37" s="217" t="str">
        <f t="shared" si="3"/>
        <v>Fock, Julian</v>
      </c>
      <c r="I37" s="128" t="str">
        <f t="shared" si="4"/>
        <v>TTG Ulm</v>
      </c>
      <c r="J37" s="227" t="str">
        <f t="shared" si="5"/>
        <v>SB</v>
      </c>
      <c r="L37" t="str">
        <f t="shared" si="9"/>
        <v>18 / 42</v>
      </c>
      <c r="M37" t="str">
        <f t="shared" si="10"/>
        <v>Binder, Katharina/ Fock, Julian</v>
      </c>
      <c r="N37" t="str">
        <f t="shared" si="8"/>
        <v>TG Donzdorf/ TTG Ulm</v>
      </c>
    </row>
    <row r="38" spans="1:14" ht="18.75" thickBot="1">
      <c r="A38" s="229">
        <v>32</v>
      </c>
      <c r="B38" s="232">
        <v>13</v>
      </c>
      <c r="C38" s="130" t="str">
        <f t="shared" si="0"/>
        <v>Röderer, Linda</v>
      </c>
      <c r="D38" s="131" t="str">
        <f t="shared" si="1"/>
        <v>ESV Weil</v>
      </c>
      <c r="E38" s="228" t="str">
        <f t="shared" si="2"/>
        <v>SB</v>
      </c>
      <c r="F38" s="88" t="s">
        <v>106</v>
      </c>
      <c r="G38" s="232">
        <v>59</v>
      </c>
      <c r="H38" s="130" t="str">
        <f t="shared" si="3"/>
        <v>Mayer, Tom</v>
      </c>
      <c r="I38" s="131" t="str">
        <f t="shared" si="4"/>
        <v>TSG 1845 Heilbronn</v>
      </c>
      <c r="J38" s="228" t="str">
        <f t="shared" si="5"/>
        <v>WH</v>
      </c>
      <c r="L38" t="str">
        <f t="shared" si="9"/>
        <v>13 / 59</v>
      </c>
      <c r="M38" t="str">
        <f t="shared" si="10"/>
        <v>Röderer, Linda/ Mayer, Tom</v>
      </c>
      <c r="N38" t="str">
        <f t="shared" si="8"/>
        <v>ESV Weil/ TSG 1845 Heilbronn</v>
      </c>
    </row>
  </sheetData>
  <sheetProtection sheet="1" formatCells="0" formatColumns="0" selectLockedCells="1"/>
  <mergeCells count="6">
    <mergeCell ref="B2:J2"/>
    <mergeCell ref="B1:J1"/>
    <mergeCell ref="B5:E5"/>
    <mergeCell ref="G5:J5"/>
    <mergeCell ref="B3:J3"/>
    <mergeCell ref="B4:J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6">
      <selection activeCell="A25" sqref="A25:C25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5.7109375" style="0" customWidth="1"/>
    <col min="4" max="4" width="5.7109375" style="0" customWidth="1"/>
    <col min="5" max="5" width="17.00390625" style="0" bestFit="1" customWidth="1"/>
    <col min="6" max="6" width="7.7109375" style="0" customWidth="1"/>
    <col min="7" max="7" width="3.00390625" style="0" customWidth="1"/>
    <col min="8" max="8" width="1.57421875" style="0" bestFit="1" customWidth="1"/>
    <col min="9" max="10" width="3.00390625" style="0" bestFit="1" customWidth="1"/>
    <col min="11" max="11" width="1.57421875" style="0" bestFit="1" customWidth="1"/>
    <col min="12" max="13" width="3.00390625" style="0" bestFit="1" customWidth="1"/>
    <col min="14" max="14" width="1.57421875" style="0" bestFit="1" customWidth="1"/>
    <col min="15" max="16" width="3.00390625" style="0" bestFit="1" customWidth="1"/>
    <col min="17" max="17" width="1.57421875" style="0" bestFit="1" customWidth="1"/>
    <col min="18" max="18" width="3.00390625" style="0" bestFit="1" customWidth="1"/>
    <col min="19" max="19" width="3.00390625" style="0" customWidth="1"/>
    <col min="20" max="20" width="1.57421875" style="0" customWidth="1"/>
    <col min="21" max="22" width="3.00390625" style="0" customWidth="1"/>
    <col min="23" max="23" width="1.57421875" style="0" customWidth="1"/>
    <col min="24" max="24" width="3.00390625" style="0" bestFit="1" customWidth="1"/>
    <col min="25" max="25" width="2.140625" style="0" customWidth="1"/>
    <col min="26" max="26" width="0.85546875" style="0" customWidth="1"/>
    <col min="27" max="27" width="2.140625" style="0" customWidth="1"/>
    <col min="28" max="31" width="5.7109375" style="0" hidden="1" customWidth="1"/>
    <col min="32" max="32" width="5.7109375" style="0" customWidth="1"/>
    <col min="33" max="33" width="1.7109375" style="0" customWidth="1"/>
    <col min="34" max="34" width="2.140625" style="0" customWidth="1"/>
    <col min="35" max="35" width="0.71875" style="0" customWidth="1"/>
    <col min="36" max="37" width="2.140625" style="0" customWidth="1"/>
    <col min="38" max="38" width="0.71875" style="0" customWidth="1"/>
    <col min="39" max="40" width="2.140625" style="0" customWidth="1"/>
    <col min="41" max="41" width="0.71875" style="0" customWidth="1"/>
    <col min="42" max="42" width="2.140625" style="0" customWidth="1"/>
  </cols>
  <sheetData>
    <row r="1" spans="1:27" ht="21">
      <c r="A1" s="262" t="str">
        <f>Datenblatt!A1</f>
        <v>14. Baden-Württembergische Einzelmeisterschaften der Jugend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21">
      <c r="A2" s="262" t="str">
        <f>Datenblatt!A2</f>
        <v>am 12./13. Dezember 2009 in Balingen / TTVWH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34" ht="4.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6" ht="15" customHeight="1">
      <c r="A4" s="252" t="str">
        <f>Datenblatt!A4</f>
        <v>Mädchen U15</v>
      </c>
      <c r="B4" s="252"/>
      <c r="C4" s="252"/>
      <c r="D4" s="253" t="s">
        <v>64</v>
      </c>
      <c r="E4" s="253"/>
      <c r="F4" s="253"/>
    </row>
    <row r="5" spans="1:33" ht="12.75">
      <c r="A5" s="177"/>
      <c r="B5" s="175" t="s">
        <v>22</v>
      </c>
      <c r="C5" s="175" t="s">
        <v>0</v>
      </c>
      <c r="D5" s="175"/>
      <c r="E5" s="175" t="s">
        <v>1</v>
      </c>
      <c r="F5" s="176" t="s">
        <v>21</v>
      </c>
      <c r="G5" s="257" t="s">
        <v>2</v>
      </c>
      <c r="H5" s="258"/>
      <c r="I5" s="259"/>
      <c r="J5" s="257" t="s">
        <v>3</v>
      </c>
      <c r="K5" s="258"/>
      <c r="L5" s="259"/>
      <c r="M5" s="257" t="s">
        <v>4</v>
      </c>
      <c r="N5" s="258"/>
      <c r="O5" s="259"/>
      <c r="P5" s="257" t="s">
        <v>5</v>
      </c>
      <c r="Q5" s="258"/>
      <c r="R5" s="259"/>
      <c r="S5" s="1"/>
      <c r="T5" s="2" t="s">
        <v>6</v>
      </c>
      <c r="U5" s="3"/>
      <c r="V5" s="1"/>
      <c r="W5" s="2" t="s">
        <v>7</v>
      </c>
      <c r="X5" s="2"/>
      <c r="Y5" s="254" t="s">
        <v>8</v>
      </c>
      <c r="Z5" s="255"/>
      <c r="AA5" s="256"/>
      <c r="AE5" s="4"/>
      <c r="AF5" s="4"/>
      <c r="AG5" s="4"/>
    </row>
    <row r="6" spans="1:33" s="12" customFormat="1" ht="16.5">
      <c r="A6" s="14" t="s">
        <v>2</v>
      </c>
      <c r="B6" s="174">
        <v>1</v>
      </c>
      <c r="C6" s="245" t="str">
        <f>IF(B6="","",VLOOKUP(B6,Mädchen,2))</f>
        <v>Frank, Anna-Lena</v>
      </c>
      <c r="D6" s="246"/>
      <c r="E6" s="178" t="str">
        <f>IF(B6="","",VLOOKUP(B6,Mädchen,3))</f>
        <v>TV Busenbach</v>
      </c>
      <c r="F6" s="15" t="str">
        <f>IF(B6="","",VLOOKUP(B6,Mädchen,4))</f>
        <v>BD</v>
      </c>
      <c r="G6" s="16"/>
      <c r="H6" s="17"/>
      <c r="I6" s="17"/>
      <c r="J6" s="11">
        <f>IF(G19="",0,G19)</f>
        <v>3</v>
      </c>
      <c r="K6" s="15" t="s">
        <v>9</v>
      </c>
      <c r="L6" s="31">
        <f>IF(I19="",0,I19)</f>
        <v>0</v>
      </c>
      <c r="M6" s="11">
        <f>IF(G16="",0,G16)</f>
        <v>3</v>
      </c>
      <c r="N6" s="15" t="s">
        <v>9</v>
      </c>
      <c r="O6" s="31">
        <f>IF(I16="",0,I16)</f>
        <v>0</v>
      </c>
      <c r="P6" s="11">
        <f>IF(G13="",0,G13)</f>
        <v>3</v>
      </c>
      <c r="Q6" s="15" t="s">
        <v>9</v>
      </c>
      <c r="R6" s="31">
        <f>IF(I13="",0,I13)</f>
        <v>0</v>
      </c>
      <c r="S6" s="95">
        <f>IF(J6=3,1,0)+IF(M6=3,1,0)+IF(P6=3,1,0)</f>
        <v>3</v>
      </c>
      <c r="T6" s="18" t="s">
        <v>9</v>
      </c>
      <c r="U6" s="96">
        <f>IF(L6=3,1,0)+IF(O6=3,1,0)+IF(R6=3,1,0)</f>
        <v>0</v>
      </c>
      <c r="V6" s="97">
        <f>G6+J6+M6+P6</f>
        <v>9</v>
      </c>
      <c r="W6" s="18" t="s">
        <v>9</v>
      </c>
      <c r="X6" s="96">
        <f>I6+L6+O6+R6</f>
        <v>0</v>
      </c>
      <c r="Y6" s="248">
        <f>COUNTIF(AC6:AE6,"&lt;0")+1</f>
        <v>1</v>
      </c>
      <c r="Z6" s="249"/>
      <c r="AA6" s="250"/>
      <c r="AB6" s="12">
        <f>100*S6-100*U6+V6-X6</f>
        <v>309</v>
      </c>
      <c r="AC6" s="12">
        <f>AB6-AB7</f>
        <v>616</v>
      </c>
      <c r="AD6" s="12">
        <f>AB6-AB8</f>
        <v>208</v>
      </c>
      <c r="AE6" s="19">
        <f>AB6-AB9</f>
        <v>412</v>
      </c>
      <c r="AF6" s="20"/>
      <c r="AG6" s="19"/>
    </row>
    <row r="7" spans="1:33" s="12" customFormat="1" ht="16.5">
      <c r="A7" s="14" t="s">
        <v>3</v>
      </c>
      <c r="B7" s="174">
        <v>27</v>
      </c>
      <c r="C7" s="245" t="str">
        <f>IF(B7="","",VLOOKUP(B7,Mädchen,2))</f>
        <v>Mödinger, Alissa</v>
      </c>
      <c r="D7" s="246"/>
      <c r="E7" s="178" t="str">
        <f>IF(B7="","",VLOOKUP(B7,Mädchen,3))</f>
        <v>TB Beinstein</v>
      </c>
      <c r="F7" s="15" t="str">
        <f>IF(B7="","",VLOOKUP(B7,Mädchen,4))</f>
        <v>WH</v>
      </c>
      <c r="G7" s="11">
        <f>IF(I19="",0,I19)</f>
        <v>0</v>
      </c>
      <c r="H7" s="15" t="s">
        <v>9</v>
      </c>
      <c r="I7" s="31">
        <f>IF(G19="",0,G19)</f>
        <v>3</v>
      </c>
      <c r="J7" s="16"/>
      <c r="K7" s="17"/>
      <c r="L7" s="32"/>
      <c r="M7" s="11">
        <f>IF(G14="",0,G14)</f>
        <v>0</v>
      </c>
      <c r="N7" s="15" t="s">
        <v>9</v>
      </c>
      <c r="O7" s="31">
        <f>IF(I14="",0,I14)</f>
        <v>3</v>
      </c>
      <c r="P7" s="11">
        <f>IF(G17="",0,G17)</f>
        <v>2</v>
      </c>
      <c r="Q7" s="15" t="s">
        <v>9</v>
      </c>
      <c r="R7" s="31">
        <f>IF(I17="",0,I17)</f>
        <v>3</v>
      </c>
      <c r="S7" s="95">
        <f>IF(G7=3,1,0)+IF(M7=3,1,0)+IF(P7=3,1,0)</f>
        <v>0</v>
      </c>
      <c r="T7" s="18" t="s">
        <v>9</v>
      </c>
      <c r="U7" s="96">
        <f>IF(I7=3,1,0)+IF(O7=3,1,0)+IF(R7=3,1,0)</f>
        <v>3</v>
      </c>
      <c r="V7" s="97">
        <f>G7+J7+M7+P7</f>
        <v>2</v>
      </c>
      <c r="W7" s="18" t="s">
        <v>9</v>
      </c>
      <c r="X7" s="96">
        <f>I7+L7+O7+R7</f>
        <v>9</v>
      </c>
      <c r="Y7" s="248">
        <f>COUNTIF(AC7:AE7,"&lt;0")+1</f>
        <v>4</v>
      </c>
      <c r="Z7" s="249"/>
      <c r="AA7" s="250"/>
      <c r="AB7" s="12">
        <f>100*S7-100*U7+V7-X7</f>
        <v>-307</v>
      </c>
      <c r="AC7" s="12">
        <f>AB7-AB6</f>
        <v>-616</v>
      </c>
      <c r="AD7" s="12">
        <f>AB7-AB8</f>
        <v>-408</v>
      </c>
      <c r="AE7" s="19">
        <f>AB7-AB9</f>
        <v>-204</v>
      </c>
      <c r="AF7" s="20"/>
      <c r="AG7" s="19"/>
    </row>
    <row r="8" spans="1:33" s="12" customFormat="1" ht="16.5">
      <c r="A8" s="14" t="s">
        <v>4</v>
      </c>
      <c r="B8" s="174">
        <v>22</v>
      </c>
      <c r="C8" s="245" t="str">
        <f>IF(B8="","",VLOOKUP(B8,Mädchen,2))</f>
        <v>Fey, Jeannine</v>
      </c>
      <c r="D8" s="246"/>
      <c r="E8" s="178" t="str">
        <f>IF(B8="","",VLOOKUP(B8,Mädchen,3))</f>
        <v>TSG Lindau-Zech</v>
      </c>
      <c r="F8" s="15" t="str">
        <f>IF(B8="","",VLOOKUP(B8,Mädchen,4))</f>
        <v>WH</v>
      </c>
      <c r="G8" s="11">
        <f>IF(I16="",0,I16)</f>
        <v>0</v>
      </c>
      <c r="H8" s="15" t="s">
        <v>9</v>
      </c>
      <c r="I8" s="31">
        <f>IF(G16="",0,G16)</f>
        <v>3</v>
      </c>
      <c r="J8" s="11">
        <f>IF(I14="",0,I14)</f>
        <v>3</v>
      </c>
      <c r="K8" s="15" t="s">
        <v>9</v>
      </c>
      <c r="L8" s="31">
        <f>IF(G14="",0,G14)</f>
        <v>0</v>
      </c>
      <c r="M8" s="16"/>
      <c r="N8" s="21"/>
      <c r="O8" s="32"/>
      <c r="P8" s="11">
        <f>IF(G20="",0,G20)</f>
        <v>3</v>
      </c>
      <c r="Q8" s="15" t="s">
        <v>9</v>
      </c>
      <c r="R8" s="31">
        <f>IF(I20="",0,I20)</f>
        <v>2</v>
      </c>
      <c r="S8" s="95">
        <f>IF(J8=3,1,0)+IF(G8=3,1,0)+IF(P8=3,1,0)</f>
        <v>2</v>
      </c>
      <c r="T8" s="18" t="s">
        <v>9</v>
      </c>
      <c r="U8" s="96">
        <f>IF(L8=3,1,0)+IF(I8=3,1,0)+IF(R8=3,1,0)</f>
        <v>1</v>
      </c>
      <c r="V8" s="97">
        <f>G8+J8+M8+P8</f>
        <v>6</v>
      </c>
      <c r="W8" s="18" t="s">
        <v>9</v>
      </c>
      <c r="X8" s="96">
        <f>I8+L8+O8+R8</f>
        <v>5</v>
      </c>
      <c r="Y8" s="248">
        <f>COUNTIF(AC8:AE8,"&lt;0")+1</f>
        <v>2</v>
      </c>
      <c r="Z8" s="249"/>
      <c r="AA8" s="250"/>
      <c r="AB8" s="12">
        <f>100*S8-100*U8+V8-X8</f>
        <v>101</v>
      </c>
      <c r="AC8" s="12">
        <f>AB8-AB6</f>
        <v>-208</v>
      </c>
      <c r="AD8" s="12">
        <f>AB8-AB7</f>
        <v>408</v>
      </c>
      <c r="AE8" s="19">
        <f>AB8-AB9</f>
        <v>204</v>
      </c>
      <c r="AF8" s="20"/>
      <c r="AG8" s="19"/>
    </row>
    <row r="9" spans="1:33" s="12" customFormat="1" ht="16.5">
      <c r="A9" s="14" t="s">
        <v>5</v>
      </c>
      <c r="B9" s="174">
        <v>12</v>
      </c>
      <c r="C9" s="245" t="str">
        <f>IF(B9="","",VLOOKUP(B9,Mädchen,2))</f>
        <v>Raschke, Jannika</v>
      </c>
      <c r="D9" s="246"/>
      <c r="E9" s="178" t="str">
        <f>IF(B9="","",VLOOKUP(B9,Mädchen,3))</f>
        <v>TV Bühl</v>
      </c>
      <c r="F9" s="15" t="str">
        <f>IF(B9="","",VLOOKUP(B9,Mädchen,4))</f>
        <v>SB</v>
      </c>
      <c r="G9" s="11">
        <f>IF(I13="",0,I13)</f>
        <v>0</v>
      </c>
      <c r="H9" s="15" t="s">
        <v>9</v>
      </c>
      <c r="I9" s="31">
        <f>IF(G13="",0,G13)</f>
        <v>3</v>
      </c>
      <c r="J9" s="11">
        <f>IF(I17="",0,I17)</f>
        <v>3</v>
      </c>
      <c r="K9" s="15" t="s">
        <v>9</v>
      </c>
      <c r="L9" s="31">
        <f>IF(G17="",0,G17)</f>
        <v>2</v>
      </c>
      <c r="M9" s="11">
        <f>IF(I20="",0,I20)</f>
        <v>2</v>
      </c>
      <c r="N9" s="15" t="s">
        <v>9</v>
      </c>
      <c r="O9" s="31">
        <f>IF(G20="",0,G20)</f>
        <v>3</v>
      </c>
      <c r="P9" s="16"/>
      <c r="Q9" s="21"/>
      <c r="R9" s="32"/>
      <c r="S9" s="95">
        <f>IF(J9=3,1,0)+IF(M9=3,1,0)+IF(G9=3,1,0)</f>
        <v>1</v>
      </c>
      <c r="T9" s="18" t="s">
        <v>9</v>
      </c>
      <c r="U9" s="96">
        <f>IF(L9=3,1,0)+IF(O9=3,1,0)+IF(I9=3,1,0)</f>
        <v>2</v>
      </c>
      <c r="V9" s="97">
        <f>G9+J9+M9+P9</f>
        <v>5</v>
      </c>
      <c r="W9" s="18" t="s">
        <v>9</v>
      </c>
      <c r="X9" s="96">
        <f>I9+L9+O9+R9</f>
        <v>8</v>
      </c>
      <c r="Y9" s="248">
        <f>COUNTIF(AC9:AE9,"&lt;0")+1</f>
        <v>3</v>
      </c>
      <c r="Z9" s="249"/>
      <c r="AA9" s="250"/>
      <c r="AB9" s="12">
        <f>100*S9-100*U9+V9-X9</f>
        <v>-103</v>
      </c>
      <c r="AC9" s="12">
        <f>AB9-AB6</f>
        <v>-412</v>
      </c>
      <c r="AD9" s="12">
        <f>AB9-AB7</f>
        <v>204</v>
      </c>
      <c r="AE9" s="19">
        <f>AB9-AB8</f>
        <v>-204</v>
      </c>
      <c r="AF9" s="20"/>
      <c r="AG9" s="19"/>
    </row>
    <row r="10" ht="12.75" customHeight="1" thickBot="1"/>
    <row r="11" spans="1:33" s="23" customFormat="1" ht="13.5">
      <c r="A11" s="145" t="s">
        <v>18</v>
      </c>
      <c r="B11" s="146"/>
      <c r="C11" s="146"/>
      <c r="D11" s="147"/>
      <c r="E11" s="147"/>
      <c r="F11" s="147"/>
      <c r="G11" s="147" t="s">
        <v>19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4" s="13" customFormat="1" ht="12">
      <c r="A12" s="149" t="s">
        <v>92</v>
      </c>
      <c r="B12" s="150"/>
      <c r="C12" s="151" t="s">
        <v>24</v>
      </c>
      <c r="D12" s="152">
        <v>0.4826388888888889</v>
      </c>
      <c r="E12" s="150"/>
      <c r="F12" s="153" t="s">
        <v>23</v>
      </c>
      <c r="G12" s="150"/>
      <c r="H12" s="150"/>
      <c r="I12" s="150"/>
      <c r="J12" s="251" t="s">
        <v>20</v>
      </c>
      <c r="K12" s="251"/>
      <c r="L12" s="251"/>
      <c r="M12" s="251" t="s">
        <v>25</v>
      </c>
      <c r="N12" s="251"/>
      <c r="O12" s="251"/>
      <c r="P12" s="251" t="s">
        <v>26</v>
      </c>
      <c r="Q12" s="251"/>
      <c r="R12" s="251"/>
      <c r="S12" s="251" t="s">
        <v>89</v>
      </c>
      <c r="T12" s="251"/>
      <c r="U12" s="251"/>
      <c r="V12" s="251" t="s">
        <v>90</v>
      </c>
      <c r="W12" s="251"/>
      <c r="X12" s="260"/>
    </row>
    <row r="13" spans="1:33" s="29" customFormat="1" ht="12.75">
      <c r="A13" s="154" t="s">
        <v>16</v>
      </c>
      <c r="B13" s="24">
        <f>B6</f>
        <v>1</v>
      </c>
      <c r="C13" s="78" t="str">
        <f>C6</f>
        <v>Frank, Anna-Lena</v>
      </c>
      <c r="D13" s="25">
        <f>B9</f>
        <v>12</v>
      </c>
      <c r="E13" s="77" t="str">
        <f>C9</f>
        <v>Raschke, Jannika</v>
      </c>
      <c r="F13" s="26">
        <v>1</v>
      </c>
      <c r="G13" s="27">
        <f>IF(J13="","",IF(J13&gt;L13,1,0)+IF(M13&gt;O13,1,0)+IF(P13&gt;R13,1,0)+IF(S13&gt;U13,1,0)+IF(V13&gt;X13,1,0))</f>
        <v>3</v>
      </c>
      <c r="H13" s="28" t="str">
        <f>IF(I13&lt;&gt;"",":","")</f>
        <v>:</v>
      </c>
      <c r="I13" s="98">
        <f>IF(L13="","",IF(L13&gt;J13,1,0)+IF(O13&gt;M13,1,0)+IF(R13&gt;P13,1,0)+IF(U13&gt;S13,1,0)+IF(X13&gt;V13,1,0))</f>
        <v>0</v>
      </c>
      <c r="J13" s="166">
        <v>11</v>
      </c>
      <c r="K13" s="28" t="str">
        <f>IF(L13&lt;&gt;"",":","")</f>
        <v>:</v>
      </c>
      <c r="L13" s="167">
        <v>5</v>
      </c>
      <c r="M13" s="166">
        <v>11</v>
      </c>
      <c r="N13" s="28" t="str">
        <f>IF(O13&lt;&gt;"",":","")</f>
        <v>:</v>
      </c>
      <c r="O13" s="167">
        <v>1</v>
      </c>
      <c r="P13" s="166">
        <v>11</v>
      </c>
      <c r="Q13" s="28" t="str">
        <f>IF(R13&lt;&gt;"",":","")</f>
        <v>:</v>
      </c>
      <c r="R13" s="168">
        <v>6</v>
      </c>
      <c r="S13" s="166"/>
      <c r="T13" s="28">
        <f>IF(U13&lt;&gt;"",":","")</f>
      </c>
      <c r="U13" s="168"/>
      <c r="V13" s="166"/>
      <c r="W13" s="28">
        <f>IF(X13&lt;&gt;"",":","")</f>
      </c>
      <c r="X13" s="169"/>
      <c r="Y13" s="5"/>
      <c r="Z13" s="5"/>
      <c r="AA13" s="5"/>
      <c r="AB13" s="5"/>
      <c r="AC13" s="5"/>
      <c r="AD13" s="5"/>
      <c r="AE13" s="5"/>
      <c r="AF13" s="5"/>
      <c r="AG13" s="5"/>
    </row>
    <row r="14" spans="1:33" s="29" customFormat="1" ht="12.75">
      <c r="A14" s="155" t="s">
        <v>17</v>
      </c>
      <c r="B14" s="24">
        <f>B7</f>
        <v>27</v>
      </c>
      <c r="C14" s="78" t="str">
        <f>C7</f>
        <v>Mödinger, Alissa</v>
      </c>
      <c r="D14" s="25">
        <f>B8</f>
        <v>22</v>
      </c>
      <c r="E14" s="77" t="str">
        <f>C8</f>
        <v>Fey, Jeannine</v>
      </c>
      <c r="F14" s="30">
        <v>2</v>
      </c>
      <c r="G14" s="27">
        <f>IF(J14="","",IF(J14&gt;L14,1,0)+IF(M14&gt;O14,1,0)+IF(P14&gt;R14,1,0)+IF(S14&gt;U14,1,0)+IF(V14&gt;X14,1,0))</f>
        <v>0</v>
      </c>
      <c r="H14" s="28" t="str">
        <f>IF(I14&lt;&gt;"",":","")</f>
        <v>:</v>
      </c>
      <c r="I14" s="98">
        <f>IF(L14="","",IF(L14&gt;J14,1,0)+IF(O14&gt;M14,1,0)+IF(R14&gt;P14,1,0)+IF(U14&gt;S14,1,0)+IF(X14&gt;V14,1,0))</f>
        <v>3</v>
      </c>
      <c r="J14" s="166">
        <v>7</v>
      </c>
      <c r="K14" s="28" t="str">
        <f>IF(L14&lt;&gt;"",":","")</f>
        <v>:</v>
      </c>
      <c r="L14" s="167">
        <v>11</v>
      </c>
      <c r="M14" s="166">
        <v>11</v>
      </c>
      <c r="N14" s="28" t="str">
        <f>IF(O14&lt;&gt;"",":","")</f>
        <v>:</v>
      </c>
      <c r="O14" s="167">
        <v>13</v>
      </c>
      <c r="P14" s="166">
        <v>8</v>
      </c>
      <c r="Q14" s="28" t="str">
        <f>IF(R14&lt;&gt;"",":","")</f>
        <v>:</v>
      </c>
      <c r="R14" s="168">
        <v>11</v>
      </c>
      <c r="S14" s="166"/>
      <c r="T14" s="28">
        <f>IF(U14&lt;&gt;"",":","")</f>
      </c>
      <c r="U14" s="168"/>
      <c r="V14" s="166"/>
      <c r="W14" s="28">
        <f>IF(X14&lt;&gt;"",":","")</f>
      </c>
      <c r="X14" s="169"/>
      <c r="Y14" s="5"/>
      <c r="Z14" s="5"/>
      <c r="AA14" s="5"/>
      <c r="AB14" s="5"/>
      <c r="AC14" s="5"/>
      <c r="AD14" s="5"/>
      <c r="AE14" s="5"/>
      <c r="AF14" s="5"/>
      <c r="AG14" s="5"/>
    </row>
    <row r="15" spans="1:24" s="13" customFormat="1" ht="12">
      <c r="A15" s="149" t="s">
        <v>12</v>
      </c>
      <c r="B15" s="150"/>
      <c r="C15" s="151" t="s">
        <v>24</v>
      </c>
      <c r="D15" s="152">
        <v>0.5555555555555556</v>
      </c>
      <c r="E15" s="150"/>
      <c r="F15" s="153"/>
      <c r="G15" s="150"/>
      <c r="H15" s="150"/>
      <c r="I15" s="156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61"/>
    </row>
    <row r="16" spans="1:33" s="29" customFormat="1" ht="12.75">
      <c r="A16" s="154" t="s">
        <v>10</v>
      </c>
      <c r="B16" s="24">
        <f>B6</f>
        <v>1</v>
      </c>
      <c r="C16" s="78" t="str">
        <f>C6</f>
        <v>Frank, Anna-Lena</v>
      </c>
      <c r="D16" s="25">
        <f>B8</f>
        <v>22</v>
      </c>
      <c r="E16" s="77" t="str">
        <f>C8</f>
        <v>Fey, Jeannine</v>
      </c>
      <c r="F16" s="26">
        <v>1</v>
      </c>
      <c r="G16" s="27">
        <f>IF(J16="","",IF(J16&gt;L16,1,0)+IF(M16&gt;O16,1,0)+IF(P16&gt;R16,1,0)+IF(S16&gt;U16,1,0)+IF(V16&gt;X16,1,0))</f>
        <v>3</v>
      </c>
      <c r="H16" s="28" t="str">
        <f>IF(I16&lt;&gt;"",":","")</f>
        <v>:</v>
      </c>
      <c r="I16" s="98">
        <f>IF(L16="","",IF(L16&gt;J16,1,0)+IF(O16&gt;M16,1,0)+IF(R16&gt;P16,1,0)+IF(U16&gt;S16,1,0)+IF(X16&gt;V16,1,0))</f>
        <v>0</v>
      </c>
      <c r="J16" s="166">
        <v>11</v>
      </c>
      <c r="K16" s="28" t="str">
        <f>IF(L16&lt;&gt;"",":","")</f>
        <v>:</v>
      </c>
      <c r="L16" s="167">
        <v>4</v>
      </c>
      <c r="M16" s="166">
        <v>11</v>
      </c>
      <c r="N16" s="28" t="str">
        <f>IF(O16&lt;&gt;"",":","")</f>
        <v>:</v>
      </c>
      <c r="O16" s="167">
        <v>8</v>
      </c>
      <c r="P16" s="166">
        <v>11</v>
      </c>
      <c r="Q16" s="28" t="str">
        <f>IF(R16&lt;&gt;"",":","")</f>
        <v>:</v>
      </c>
      <c r="R16" s="168">
        <v>7</v>
      </c>
      <c r="S16" s="166"/>
      <c r="T16" s="28">
        <f>IF(U16&lt;&gt;"",":","")</f>
      </c>
      <c r="U16" s="168"/>
      <c r="V16" s="166"/>
      <c r="W16" s="28">
        <f>IF(X16&lt;&gt;"",":","")</f>
      </c>
      <c r="X16" s="169"/>
      <c r="Y16" s="5"/>
      <c r="Z16" s="5"/>
      <c r="AA16" s="5"/>
      <c r="AB16" s="5"/>
      <c r="AC16" s="5"/>
      <c r="AD16" s="5"/>
      <c r="AE16" s="5"/>
      <c r="AF16" s="5"/>
      <c r="AG16" s="5"/>
    </row>
    <row r="17" spans="1:33" s="29" customFormat="1" ht="12.75">
      <c r="A17" s="155" t="s">
        <v>14</v>
      </c>
      <c r="B17" s="24">
        <f>B7</f>
        <v>27</v>
      </c>
      <c r="C17" s="78" t="str">
        <f>C7</f>
        <v>Mödinger, Alissa</v>
      </c>
      <c r="D17" s="25">
        <f>B9</f>
        <v>12</v>
      </c>
      <c r="E17" s="77" t="str">
        <f>C9</f>
        <v>Raschke, Jannika</v>
      </c>
      <c r="F17" s="30">
        <v>2</v>
      </c>
      <c r="G17" s="27">
        <f>IF(J17="","",IF(J17&gt;L17,1,0)+IF(M17&gt;O17,1,0)+IF(P17&gt;R17,1,0)+IF(S17&gt;U17,1,0)+IF(V17&gt;X17,1,0))</f>
        <v>2</v>
      </c>
      <c r="H17" s="28" t="str">
        <f>IF(I17&lt;&gt;"",":","")</f>
        <v>:</v>
      </c>
      <c r="I17" s="98">
        <f>IF(L17="","",IF(L17&gt;J17,1,0)+IF(O17&gt;M17,1,0)+IF(R17&gt;P17,1,0)+IF(U17&gt;S17,1,0)+IF(X17&gt;V17,1,0))</f>
        <v>3</v>
      </c>
      <c r="J17" s="166">
        <v>7</v>
      </c>
      <c r="K17" s="28" t="str">
        <f>IF(L17&lt;&gt;"",":","")</f>
        <v>:</v>
      </c>
      <c r="L17" s="167">
        <v>11</v>
      </c>
      <c r="M17" s="166">
        <v>11</v>
      </c>
      <c r="N17" s="28" t="str">
        <f>IF(O17&lt;&gt;"",":","")</f>
        <v>:</v>
      </c>
      <c r="O17" s="167">
        <v>5</v>
      </c>
      <c r="P17" s="166">
        <v>9</v>
      </c>
      <c r="Q17" s="28" t="str">
        <f>IF(R17&lt;&gt;"",":","")</f>
        <v>:</v>
      </c>
      <c r="R17" s="168">
        <v>11</v>
      </c>
      <c r="S17" s="166">
        <v>11</v>
      </c>
      <c r="T17" s="28" t="str">
        <f>IF(U17&lt;&gt;"",":","")</f>
        <v>:</v>
      </c>
      <c r="U17" s="168">
        <v>6</v>
      </c>
      <c r="V17" s="166">
        <v>8</v>
      </c>
      <c r="W17" s="28" t="str">
        <f>IF(X17&lt;&gt;"",":","")</f>
        <v>:</v>
      </c>
      <c r="X17" s="169">
        <v>11</v>
      </c>
      <c r="Y17" s="5"/>
      <c r="Z17" s="5"/>
      <c r="AA17" s="5"/>
      <c r="AB17" s="5"/>
      <c r="AC17" s="5"/>
      <c r="AD17" s="5"/>
      <c r="AE17" s="5"/>
      <c r="AF17" s="5"/>
      <c r="AG17" s="5"/>
    </row>
    <row r="18" spans="1:24" s="13" customFormat="1" ht="12">
      <c r="A18" s="149" t="s">
        <v>15</v>
      </c>
      <c r="B18" s="150"/>
      <c r="C18" s="151" t="s">
        <v>24</v>
      </c>
      <c r="D18" s="152">
        <v>0.6284722222222222</v>
      </c>
      <c r="E18" s="150"/>
      <c r="F18" s="153"/>
      <c r="G18" s="150"/>
      <c r="H18" s="150"/>
      <c r="I18" s="156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61"/>
    </row>
    <row r="19" spans="1:33" s="29" customFormat="1" ht="12.75">
      <c r="A19" s="154" t="s">
        <v>13</v>
      </c>
      <c r="B19" s="24">
        <f>B6</f>
        <v>1</v>
      </c>
      <c r="C19" s="78" t="str">
        <f>C6</f>
        <v>Frank, Anna-Lena</v>
      </c>
      <c r="D19" s="25">
        <f>B7</f>
        <v>27</v>
      </c>
      <c r="E19" s="77" t="str">
        <f>C7</f>
        <v>Mödinger, Alissa</v>
      </c>
      <c r="F19" s="26">
        <v>1</v>
      </c>
      <c r="G19" s="27">
        <f>IF(J19="","",IF(J19&gt;L19,1,0)+IF(M19&gt;O19,1,0)+IF(P19&gt;R19,1,0)+IF(S19&gt;U19,1,0)+IF(V19&gt;X19,1,0))</f>
        <v>3</v>
      </c>
      <c r="H19" s="28" t="str">
        <f>IF(I19&lt;&gt;"",":","")</f>
        <v>:</v>
      </c>
      <c r="I19" s="98">
        <f>IF(L19="","",IF(L19&gt;J19,1,0)+IF(O19&gt;M19,1,0)+IF(R19&gt;P19,1,0)+IF(U19&gt;S19,1,0)+IF(X19&gt;V19,1,0))</f>
        <v>0</v>
      </c>
      <c r="J19" s="166">
        <v>11</v>
      </c>
      <c r="K19" s="28" t="str">
        <f>IF(L19&lt;&gt;"",":","")</f>
        <v>:</v>
      </c>
      <c r="L19" s="167">
        <v>8</v>
      </c>
      <c r="M19" s="166">
        <v>11</v>
      </c>
      <c r="N19" s="28" t="str">
        <f>IF(O19&lt;&gt;"",":","")</f>
        <v>:</v>
      </c>
      <c r="O19" s="167">
        <v>2</v>
      </c>
      <c r="P19" s="166">
        <v>11</v>
      </c>
      <c r="Q19" s="28" t="str">
        <f>IF(R19&lt;&gt;"",":","")</f>
        <v>:</v>
      </c>
      <c r="R19" s="168">
        <v>2</v>
      </c>
      <c r="S19" s="166"/>
      <c r="T19" s="28">
        <f>IF(U19&lt;&gt;"",":","")</f>
      </c>
      <c r="U19" s="168"/>
      <c r="V19" s="166"/>
      <c r="W19" s="28">
        <f>IF(X19&lt;&gt;"",":","")</f>
      </c>
      <c r="X19" s="169"/>
      <c r="Y19" s="5"/>
      <c r="Z19" s="5"/>
      <c r="AA19" s="5"/>
      <c r="AB19" s="5"/>
      <c r="AC19" s="5"/>
      <c r="AD19" s="5"/>
      <c r="AE19" s="5"/>
      <c r="AF19" s="5"/>
      <c r="AG19" s="5"/>
    </row>
    <row r="20" spans="1:33" s="29" customFormat="1" ht="13.5" thickBot="1">
      <c r="A20" s="157" t="s">
        <v>11</v>
      </c>
      <c r="B20" s="158">
        <f>B8</f>
        <v>22</v>
      </c>
      <c r="C20" s="159" t="str">
        <f>C8</f>
        <v>Fey, Jeannine</v>
      </c>
      <c r="D20" s="160">
        <f>B9</f>
        <v>12</v>
      </c>
      <c r="E20" s="161" t="str">
        <f>C9</f>
        <v>Raschke, Jannika</v>
      </c>
      <c r="F20" s="162">
        <v>2</v>
      </c>
      <c r="G20" s="163">
        <f>IF(J20="","",IF(J20&gt;L20,1,0)+IF(M20&gt;O20,1,0)+IF(P20&gt;R20,1,0)+IF(S20&gt;U20,1,0)+IF(V20&gt;X20,1,0))</f>
        <v>3</v>
      </c>
      <c r="H20" s="164" t="str">
        <f>IF(I20&lt;&gt;"",":","")</f>
        <v>:</v>
      </c>
      <c r="I20" s="165">
        <f>IF(L20="","",IF(L20&gt;J20,1,0)+IF(O20&gt;M20,1,0)+IF(R20&gt;P20,1,0)+IF(U20&gt;S20,1,0)+IF(X20&gt;V20,1,0))</f>
        <v>2</v>
      </c>
      <c r="J20" s="170">
        <v>11</v>
      </c>
      <c r="K20" s="164" t="str">
        <f>IF(L20&lt;&gt;"",":","")</f>
        <v>:</v>
      </c>
      <c r="L20" s="171">
        <v>5</v>
      </c>
      <c r="M20" s="170">
        <v>11</v>
      </c>
      <c r="N20" s="164" t="str">
        <f>IF(O20&lt;&gt;"",":","")</f>
        <v>:</v>
      </c>
      <c r="O20" s="171">
        <v>6</v>
      </c>
      <c r="P20" s="170">
        <v>3</v>
      </c>
      <c r="Q20" s="164" t="str">
        <f>IF(R20&lt;&gt;"",":","")</f>
        <v>:</v>
      </c>
      <c r="R20" s="172">
        <v>11</v>
      </c>
      <c r="S20" s="170">
        <v>6</v>
      </c>
      <c r="T20" s="164" t="str">
        <f>IF(U20&lt;&gt;"",":","")</f>
        <v>:</v>
      </c>
      <c r="U20" s="172">
        <v>11</v>
      </c>
      <c r="V20" s="170">
        <v>11</v>
      </c>
      <c r="W20" s="164" t="str">
        <f>IF(X20&lt;&gt;"",":","")</f>
        <v>:</v>
      </c>
      <c r="X20" s="173">
        <v>7</v>
      </c>
      <c r="Y20" s="5"/>
      <c r="Z20" s="5"/>
      <c r="AA20" s="5"/>
      <c r="AB20" s="5"/>
      <c r="AC20" s="5"/>
      <c r="AD20" s="5"/>
      <c r="AE20" s="5"/>
      <c r="AF20" s="5"/>
      <c r="AG20" s="5"/>
    </row>
    <row r="21" spans="1:33" s="29" customFormat="1" ht="12.75">
      <c r="A21" s="89"/>
      <c r="B21" s="90"/>
      <c r="C21" s="5"/>
      <c r="D21" s="91"/>
      <c r="E21" s="5"/>
      <c r="F21" s="92"/>
      <c r="G21" s="93"/>
      <c r="H21" s="94"/>
      <c r="I21" s="93"/>
      <c r="J21" s="93"/>
      <c r="K21" s="94"/>
      <c r="L21" s="93"/>
      <c r="M21" s="93"/>
      <c r="N21" s="94"/>
      <c r="O21" s="93"/>
      <c r="P21" s="93"/>
      <c r="Q21" s="94"/>
      <c r="R21" s="93"/>
      <c r="S21" s="93"/>
      <c r="T21" s="94"/>
      <c r="U21" s="93"/>
      <c r="V21" s="93"/>
      <c r="W21" s="94"/>
      <c r="X21" s="93"/>
      <c r="Y21" s="5"/>
      <c r="Z21" s="5"/>
      <c r="AA21" s="5"/>
      <c r="AB21" s="5"/>
      <c r="AC21" s="5"/>
      <c r="AD21" s="5"/>
      <c r="AE21" s="5"/>
      <c r="AF21" s="5"/>
      <c r="AG21" s="5"/>
    </row>
    <row r="22" spans="1:6" ht="15" customHeight="1">
      <c r="A22" s="252" t="str">
        <f>Datenblatt!A4</f>
        <v>Mädchen U15</v>
      </c>
      <c r="B22" s="252"/>
      <c r="C22" s="252"/>
      <c r="D22" s="253" t="s">
        <v>65</v>
      </c>
      <c r="E22" s="253"/>
      <c r="F22" s="253"/>
    </row>
    <row r="23" spans="1:33" ht="12.75">
      <c r="A23" s="177"/>
      <c r="B23" s="175" t="s">
        <v>22</v>
      </c>
      <c r="C23" s="175" t="s">
        <v>0</v>
      </c>
      <c r="D23" s="175"/>
      <c r="E23" s="175" t="s">
        <v>1</v>
      </c>
      <c r="F23" s="176" t="s">
        <v>21</v>
      </c>
      <c r="G23" s="257" t="s">
        <v>2</v>
      </c>
      <c r="H23" s="258"/>
      <c r="I23" s="259"/>
      <c r="J23" s="257" t="s">
        <v>3</v>
      </c>
      <c r="K23" s="258"/>
      <c r="L23" s="259"/>
      <c r="M23" s="257" t="s">
        <v>4</v>
      </c>
      <c r="N23" s="258"/>
      <c r="O23" s="259"/>
      <c r="P23" s="257" t="s">
        <v>5</v>
      </c>
      <c r="Q23" s="258"/>
      <c r="R23" s="259"/>
      <c r="S23" s="1"/>
      <c r="T23" s="2" t="s">
        <v>6</v>
      </c>
      <c r="U23" s="3"/>
      <c r="V23" s="1"/>
      <c r="W23" s="2" t="s">
        <v>7</v>
      </c>
      <c r="X23" s="2"/>
      <c r="Y23" s="254" t="s">
        <v>8</v>
      </c>
      <c r="Z23" s="255"/>
      <c r="AA23" s="256"/>
      <c r="AE23" s="4"/>
      <c r="AF23" s="4"/>
      <c r="AG23" s="4"/>
    </row>
    <row r="24" spans="1:33" s="12" customFormat="1" ht="16.5">
      <c r="A24" s="14" t="s">
        <v>2</v>
      </c>
      <c r="B24" s="174">
        <v>13</v>
      </c>
      <c r="C24" s="245" t="str">
        <f>IF(B24="","",VLOOKUP(B24,Mädchen,2))</f>
        <v>Röderer, Linda</v>
      </c>
      <c r="D24" s="246"/>
      <c r="E24" s="178" t="str">
        <f>IF(B24="","",VLOOKUP(B24,Mädchen,3))</f>
        <v>ESV Weil</v>
      </c>
      <c r="F24" s="15" t="str">
        <f>IF(B24="","",VLOOKUP(B24,Mädchen,4))</f>
        <v>SB</v>
      </c>
      <c r="G24" s="16"/>
      <c r="H24" s="17"/>
      <c r="I24" s="17"/>
      <c r="J24" s="11">
        <f>IF(G37="",0,G37)</f>
        <v>3</v>
      </c>
      <c r="K24" s="15" t="s">
        <v>9</v>
      </c>
      <c r="L24" s="31">
        <f>IF(I37="",0,I37)</f>
        <v>2</v>
      </c>
      <c r="M24" s="11">
        <f>IF(G34="",0,G34)</f>
        <v>3</v>
      </c>
      <c r="N24" s="15" t="s">
        <v>9</v>
      </c>
      <c r="O24" s="31">
        <f>IF(I34="",0,I34)</f>
        <v>0</v>
      </c>
      <c r="P24" s="11">
        <f>IF(G31="",0,G31)</f>
        <v>3</v>
      </c>
      <c r="Q24" s="15" t="s">
        <v>9</v>
      </c>
      <c r="R24" s="31">
        <f>IF(I31="",0,I31)</f>
        <v>1</v>
      </c>
      <c r="S24" s="95">
        <f>IF(J24=3,1,0)+IF(M24=3,1,0)+IF(P24=3,1,0)</f>
        <v>3</v>
      </c>
      <c r="T24" s="18" t="s">
        <v>9</v>
      </c>
      <c r="U24" s="96">
        <f>IF(L24=3,1,0)+IF(O24=3,1,0)+IF(R24=3,1,0)</f>
        <v>0</v>
      </c>
      <c r="V24" s="97">
        <f>G24+J24+M24+P24</f>
        <v>9</v>
      </c>
      <c r="W24" s="18" t="s">
        <v>9</v>
      </c>
      <c r="X24" s="96">
        <f>I24+L24+O24+R24</f>
        <v>3</v>
      </c>
      <c r="Y24" s="248">
        <f>COUNTIF(AC24:AE24,"&lt;0")+1</f>
        <v>1</v>
      </c>
      <c r="Z24" s="249"/>
      <c r="AA24" s="250"/>
      <c r="AB24" s="12">
        <f>100*S24-100*U24+V24-X24</f>
        <v>306</v>
      </c>
      <c r="AC24" s="12">
        <f>AB24-AB25</f>
        <v>202</v>
      </c>
      <c r="AD24" s="12">
        <f>AB24-AB26</f>
        <v>409</v>
      </c>
      <c r="AE24" s="19">
        <f>AB24-AB27</f>
        <v>613</v>
      </c>
      <c r="AF24" s="20"/>
      <c r="AG24" s="19"/>
    </row>
    <row r="25" spans="1:33" s="12" customFormat="1" ht="16.5">
      <c r="A25" s="14" t="s">
        <v>3</v>
      </c>
      <c r="B25" s="174">
        <v>7</v>
      </c>
      <c r="C25" s="245" t="str">
        <f>IF(B25="","",VLOOKUP(B25,Mädchen,2))</f>
        <v>Wolf, Jennie</v>
      </c>
      <c r="D25" s="246"/>
      <c r="E25" s="178" t="str">
        <f>IF(B25="","",VLOOKUP(B25,Mädchen,3))</f>
        <v>TV Busenbach</v>
      </c>
      <c r="F25" s="15" t="str">
        <f>IF(B25="","",VLOOKUP(B25,Mädchen,4))</f>
        <v>BD</v>
      </c>
      <c r="G25" s="11">
        <f>IF(I37="",0,I37)</f>
        <v>2</v>
      </c>
      <c r="H25" s="15" t="s">
        <v>9</v>
      </c>
      <c r="I25" s="31">
        <f>IF(G37="",0,G37)</f>
        <v>3</v>
      </c>
      <c r="J25" s="16"/>
      <c r="K25" s="17"/>
      <c r="L25" s="32"/>
      <c r="M25" s="11">
        <f>IF(G32="",0,G32)</f>
        <v>3</v>
      </c>
      <c r="N25" s="15" t="s">
        <v>9</v>
      </c>
      <c r="O25" s="31">
        <f>IF(I32="",0,I32)</f>
        <v>1</v>
      </c>
      <c r="P25" s="11">
        <f>IF(G35="",0,G35)</f>
        <v>3</v>
      </c>
      <c r="Q25" s="15" t="s">
        <v>9</v>
      </c>
      <c r="R25" s="31">
        <f>IF(I35="",0,I35)</f>
        <v>0</v>
      </c>
      <c r="S25" s="95">
        <f>IF(G25=3,1,0)+IF(M25=3,1,0)+IF(P25=3,1,0)</f>
        <v>2</v>
      </c>
      <c r="T25" s="18" t="s">
        <v>9</v>
      </c>
      <c r="U25" s="96">
        <f>IF(I25=3,1,0)+IF(O25=3,1,0)+IF(R25=3,1,0)</f>
        <v>1</v>
      </c>
      <c r="V25" s="97">
        <f>G25+J25+M25+P25</f>
        <v>8</v>
      </c>
      <c r="W25" s="18" t="s">
        <v>9</v>
      </c>
      <c r="X25" s="96">
        <f>I25+L25+O25+R25</f>
        <v>4</v>
      </c>
      <c r="Y25" s="248">
        <f>COUNTIF(AC25:AE25,"&lt;0")+1</f>
        <v>2</v>
      </c>
      <c r="Z25" s="249"/>
      <c r="AA25" s="250"/>
      <c r="AB25" s="12">
        <f>100*S25-100*U25+V25-X25</f>
        <v>104</v>
      </c>
      <c r="AC25" s="12">
        <f>AB25-AB24</f>
        <v>-202</v>
      </c>
      <c r="AD25" s="12">
        <f>AB25-AB26</f>
        <v>207</v>
      </c>
      <c r="AE25" s="19">
        <f>AB25-AB27</f>
        <v>411</v>
      </c>
      <c r="AF25" s="20"/>
      <c r="AG25" s="19"/>
    </row>
    <row r="26" spans="1:33" s="12" customFormat="1" ht="16.5">
      <c r="A26" s="14" t="s">
        <v>4</v>
      </c>
      <c r="B26" s="174">
        <v>24</v>
      </c>
      <c r="C26" s="245" t="str">
        <f>IF(B26="","",VLOOKUP(B26,Mädchen,2))</f>
        <v>Kohler, Anja</v>
      </c>
      <c r="D26" s="246"/>
      <c r="E26" s="178" t="str">
        <f>IF(B26="","",VLOOKUP(B26,Mädchen,3))</f>
        <v>SV Erlenmoos</v>
      </c>
      <c r="F26" s="15" t="str">
        <f>IF(B26="","",VLOOKUP(B26,Mädchen,4))</f>
        <v>WH</v>
      </c>
      <c r="G26" s="11">
        <f>IF(I34="",0,I34)</f>
        <v>0</v>
      </c>
      <c r="H26" s="15" t="s">
        <v>9</v>
      </c>
      <c r="I26" s="31">
        <f>IF(G34="",0,G34)</f>
        <v>3</v>
      </c>
      <c r="J26" s="11">
        <f>IF(I32="",0,I32)</f>
        <v>1</v>
      </c>
      <c r="K26" s="15" t="s">
        <v>9</v>
      </c>
      <c r="L26" s="31">
        <f>IF(G32="",0,G32)</f>
        <v>3</v>
      </c>
      <c r="M26" s="16"/>
      <c r="N26" s="21"/>
      <c r="O26" s="32"/>
      <c r="P26" s="11">
        <f>IF(G38="",0,G38)</f>
        <v>3</v>
      </c>
      <c r="Q26" s="15" t="s">
        <v>9</v>
      </c>
      <c r="R26" s="31">
        <f>IF(I38="",0,I38)</f>
        <v>1</v>
      </c>
      <c r="S26" s="95">
        <f>IF(J26=3,1,0)+IF(G26=3,1,0)+IF(P26=3,1,0)</f>
        <v>1</v>
      </c>
      <c r="T26" s="18" t="s">
        <v>9</v>
      </c>
      <c r="U26" s="96">
        <f>IF(L26=3,1,0)+IF(I26=3,1,0)+IF(R26=3,1,0)</f>
        <v>2</v>
      </c>
      <c r="V26" s="97">
        <f>G26+J26+M26+P26</f>
        <v>4</v>
      </c>
      <c r="W26" s="18" t="s">
        <v>9</v>
      </c>
      <c r="X26" s="96">
        <f>I26+L26+O26+R26</f>
        <v>7</v>
      </c>
      <c r="Y26" s="248">
        <f>COUNTIF(AC26:AE26,"&lt;0")+1</f>
        <v>3</v>
      </c>
      <c r="Z26" s="249"/>
      <c r="AA26" s="250"/>
      <c r="AB26" s="12">
        <f>100*S26-100*U26+V26-X26</f>
        <v>-103</v>
      </c>
      <c r="AC26" s="12">
        <f>AB26-AB24</f>
        <v>-409</v>
      </c>
      <c r="AD26" s="12">
        <f>AB26-AB25</f>
        <v>-207</v>
      </c>
      <c r="AE26" s="19">
        <f>AB26-AB27</f>
        <v>204</v>
      </c>
      <c r="AF26" s="20"/>
      <c r="AG26" s="19"/>
    </row>
    <row r="27" spans="1:33" s="12" customFormat="1" ht="16.5">
      <c r="A27" s="14" t="s">
        <v>5</v>
      </c>
      <c r="B27" s="174">
        <v>19</v>
      </c>
      <c r="C27" s="245" t="str">
        <f>IF(B27="","",VLOOKUP(B27,Mädchen,2))</f>
        <v>Brucker, Nadine</v>
      </c>
      <c r="D27" s="246"/>
      <c r="E27" s="178" t="str">
        <f>IF(B27="","",VLOOKUP(B27,Mädchen,3))</f>
        <v>VfL Sindelfingen</v>
      </c>
      <c r="F27" s="15" t="str">
        <f>IF(B27="","",VLOOKUP(B27,Mädchen,4))</f>
        <v>WH</v>
      </c>
      <c r="G27" s="11">
        <f>IF(I31="",0,I31)</f>
        <v>1</v>
      </c>
      <c r="H27" s="15" t="s">
        <v>9</v>
      </c>
      <c r="I27" s="31">
        <f>IF(G31="",0,G31)</f>
        <v>3</v>
      </c>
      <c r="J27" s="11">
        <f>IF(I35="",0,I35)</f>
        <v>0</v>
      </c>
      <c r="K27" s="15" t="s">
        <v>9</v>
      </c>
      <c r="L27" s="31">
        <f>IF(G35="",0,G35)</f>
        <v>3</v>
      </c>
      <c r="M27" s="11">
        <f>IF(I38="",0,I38)</f>
        <v>1</v>
      </c>
      <c r="N27" s="15" t="s">
        <v>9</v>
      </c>
      <c r="O27" s="31">
        <f>IF(G38="",0,G38)</f>
        <v>3</v>
      </c>
      <c r="P27" s="16"/>
      <c r="Q27" s="21"/>
      <c r="R27" s="32"/>
      <c r="S27" s="95">
        <f>IF(J27=3,1,0)+IF(M27=3,1,0)+IF(G27=3,1,0)</f>
        <v>0</v>
      </c>
      <c r="T27" s="18" t="s">
        <v>9</v>
      </c>
      <c r="U27" s="96">
        <f>IF(L27=3,1,0)+IF(O27=3,1,0)+IF(I27=3,1,0)</f>
        <v>3</v>
      </c>
      <c r="V27" s="97">
        <f>G27+J27+M27+P27</f>
        <v>2</v>
      </c>
      <c r="W27" s="18" t="s">
        <v>9</v>
      </c>
      <c r="X27" s="96">
        <f>I27+L27+O27+R27</f>
        <v>9</v>
      </c>
      <c r="Y27" s="248">
        <f>COUNTIF(AC27:AE27,"&lt;0")+1</f>
        <v>4</v>
      </c>
      <c r="Z27" s="249"/>
      <c r="AA27" s="250"/>
      <c r="AB27" s="12">
        <f>100*S27-100*U27+V27-X27</f>
        <v>-307</v>
      </c>
      <c r="AC27" s="12">
        <f>AB27-AB24</f>
        <v>-613</v>
      </c>
      <c r="AD27" s="12">
        <f>AB27-AB25</f>
        <v>-411</v>
      </c>
      <c r="AE27" s="19">
        <f>AB27-AB26</f>
        <v>-204</v>
      </c>
      <c r="AF27" s="20"/>
      <c r="AG27" s="19"/>
    </row>
    <row r="28" ht="6.75" customHeight="1" thickBot="1"/>
    <row r="29" spans="1:33" s="23" customFormat="1" ht="13.5">
      <c r="A29" s="145" t="s">
        <v>18</v>
      </c>
      <c r="B29" s="146"/>
      <c r="C29" s="146"/>
      <c r="D29" s="147"/>
      <c r="E29" s="147"/>
      <c r="F29" s="147"/>
      <c r="G29" s="147" t="s">
        <v>19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24" s="13" customFormat="1" ht="12">
      <c r="A30" s="149" t="s">
        <v>92</v>
      </c>
      <c r="B30" s="150"/>
      <c r="C30" s="151" t="s">
        <v>24</v>
      </c>
      <c r="D30" s="152">
        <v>0.4826388888888889</v>
      </c>
      <c r="E30" s="150"/>
      <c r="F30" s="153" t="s">
        <v>23</v>
      </c>
      <c r="G30" s="150"/>
      <c r="H30" s="150"/>
      <c r="I30" s="150"/>
      <c r="J30" s="251" t="s">
        <v>20</v>
      </c>
      <c r="K30" s="251"/>
      <c r="L30" s="251"/>
      <c r="M30" s="251" t="s">
        <v>25</v>
      </c>
      <c r="N30" s="251"/>
      <c r="O30" s="251"/>
      <c r="P30" s="251" t="s">
        <v>26</v>
      </c>
      <c r="Q30" s="251"/>
      <c r="R30" s="251"/>
      <c r="S30" s="251" t="s">
        <v>89</v>
      </c>
      <c r="T30" s="251"/>
      <c r="U30" s="251"/>
      <c r="V30" s="251" t="s">
        <v>90</v>
      </c>
      <c r="W30" s="251"/>
      <c r="X30" s="260"/>
    </row>
    <row r="31" spans="1:33" s="29" customFormat="1" ht="12.75">
      <c r="A31" s="154" t="s">
        <v>16</v>
      </c>
      <c r="B31" s="24">
        <f>B24</f>
        <v>13</v>
      </c>
      <c r="C31" s="78" t="str">
        <f>C24</f>
        <v>Röderer, Linda</v>
      </c>
      <c r="D31" s="25">
        <f>B27</f>
        <v>19</v>
      </c>
      <c r="E31" s="77" t="str">
        <f>C27</f>
        <v>Brucker, Nadine</v>
      </c>
      <c r="F31" s="26">
        <v>3</v>
      </c>
      <c r="G31" s="180">
        <f>IF(J31="","",IF(J31&gt;L31,1,0)+IF(M31&gt;O31,1,0)+IF(P31&gt;R31,1,0)+IF(S31&gt;U31,1,0)+IF(V31&gt;X31,1,0))</f>
        <v>3</v>
      </c>
      <c r="H31" s="181" t="str">
        <f>IF(I31&lt;&gt;"",":","")</f>
        <v>:</v>
      </c>
      <c r="I31" s="182">
        <f>IF(L31="","",IF(L31&gt;J31,1,0)+IF(O31&gt;M31,1,0)+IF(R31&gt;P31,1,0)+IF(U31&gt;S31,1,0)+IF(X31&gt;V31,1,0))</f>
        <v>1</v>
      </c>
      <c r="J31" s="166">
        <v>6</v>
      </c>
      <c r="K31" s="28" t="str">
        <f>IF(L31&lt;&gt;"",":","")</f>
        <v>:</v>
      </c>
      <c r="L31" s="167">
        <v>11</v>
      </c>
      <c r="M31" s="166">
        <v>11</v>
      </c>
      <c r="N31" s="28" t="str">
        <f>IF(O31&lt;&gt;"",":","")</f>
        <v>:</v>
      </c>
      <c r="O31" s="167">
        <v>9</v>
      </c>
      <c r="P31" s="166">
        <v>11</v>
      </c>
      <c r="Q31" s="28" t="str">
        <f>IF(R31&lt;&gt;"",":","")</f>
        <v>:</v>
      </c>
      <c r="R31" s="168">
        <v>9</v>
      </c>
      <c r="S31" s="166">
        <v>12</v>
      </c>
      <c r="T31" s="28" t="str">
        <f>IF(U31&lt;&gt;"",":","")</f>
        <v>:</v>
      </c>
      <c r="U31" s="168">
        <v>10</v>
      </c>
      <c r="V31" s="166"/>
      <c r="W31" s="28">
        <f>IF(X31&lt;&gt;"",":","")</f>
      </c>
      <c r="X31" s="169"/>
      <c r="Y31" s="5"/>
      <c r="Z31" s="5"/>
      <c r="AA31" s="5"/>
      <c r="AB31" s="5"/>
      <c r="AC31" s="5"/>
      <c r="AD31" s="5"/>
      <c r="AE31" s="5"/>
      <c r="AF31" s="5"/>
      <c r="AG31" s="5"/>
    </row>
    <row r="32" spans="1:33" s="29" customFormat="1" ht="12.75">
      <c r="A32" s="155" t="s">
        <v>17</v>
      </c>
      <c r="B32" s="24">
        <f>B25</f>
        <v>7</v>
      </c>
      <c r="C32" s="78" t="str">
        <f>C25</f>
        <v>Wolf, Jennie</v>
      </c>
      <c r="D32" s="25">
        <f>B26</f>
        <v>24</v>
      </c>
      <c r="E32" s="77" t="str">
        <f>C26</f>
        <v>Kohler, Anja</v>
      </c>
      <c r="F32" s="30">
        <v>4</v>
      </c>
      <c r="G32" s="180">
        <f>IF(J32="","",IF(J32&gt;L32,1,0)+IF(M32&gt;O32,1,0)+IF(P32&gt;R32,1,0)+IF(S32&gt;U32,1,0)+IF(V32&gt;X32,1,0))</f>
        <v>3</v>
      </c>
      <c r="H32" s="181" t="str">
        <f>IF(I32&lt;&gt;"",":","")</f>
        <v>:</v>
      </c>
      <c r="I32" s="182">
        <f>IF(L32="","",IF(L32&gt;J32,1,0)+IF(O32&gt;M32,1,0)+IF(R32&gt;P32,1,0)+IF(U32&gt;S32,1,0)+IF(X32&gt;V32,1,0))</f>
        <v>1</v>
      </c>
      <c r="J32" s="166">
        <v>11</v>
      </c>
      <c r="K32" s="28" t="str">
        <f>IF(L32&lt;&gt;"",":","")</f>
        <v>:</v>
      </c>
      <c r="L32" s="167">
        <v>8</v>
      </c>
      <c r="M32" s="166">
        <v>6</v>
      </c>
      <c r="N32" s="28" t="str">
        <f>IF(O32&lt;&gt;"",":","")</f>
        <v>:</v>
      </c>
      <c r="O32" s="167">
        <v>11</v>
      </c>
      <c r="P32" s="166">
        <v>11</v>
      </c>
      <c r="Q32" s="28" t="str">
        <f>IF(R32&lt;&gt;"",":","")</f>
        <v>:</v>
      </c>
      <c r="R32" s="168">
        <v>9</v>
      </c>
      <c r="S32" s="166">
        <v>11</v>
      </c>
      <c r="T32" s="28" t="str">
        <f>IF(U32&lt;&gt;"",":","")</f>
        <v>:</v>
      </c>
      <c r="U32" s="168">
        <v>7</v>
      </c>
      <c r="V32" s="166"/>
      <c r="W32" s="28">
        <f>IF(X32&lt;&gt;"",":","")</f>
      </c>
      <c r="X32" s="169"/>
      <c r="Y32" s="5"/>
      <c r="Z32" s="5"/>
      <c r="AA32" s="5"/>
      <c r="AB32" s="5"/>
      <c r="AC32" s="5"/>
      <c r="AD32" s="5"/>
      <c r="AE32" s="5"/>
      <c r="AF32" s="5"/>
      <c r="AG32" s="5"/>
    </row>
    <row r="33" spans="1:24" s="13" customFormat="1" ht="12">
      <c r="A33" s="149" t="s">
        <v>12</v>
      </c>
      <c r="B33" s="150"/>
      <c r="C33" s="151" t="s">
        <v>24</v>
      </c>
      <c r="D33" s="152">
        <v>0.5555555555555556</v>
      </c>
      <c r="E33" s="150"/>
      <c r="F33" s="153"/>
      <c r="G33" s="183"/>
      <c r="H33" s="183"/>
      <c r="I33" s="184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61"/>
    </row>
    <row r="34" spans="1:33" s="29" customFormat="1" ht="12.75">
      <c r="A34" s="154" t="s">
        <v>10</v>
      </c>
      <c r="B34" s="24">
        <f>B24</f>
        <v>13</v>
      </c>
      <c r="C34" s="78" t="str">
        <f>C24</f>
        <v>Röderer, Linda</v>
      </c>
      <c r="D34" s="25">
        <f>B26</f>
        <v>24</v>
      </c>
      <c r="E34" s="77" t="str">
        <f>C26</f>
        <v>Kohler, Anja</v>
      </c>
      <c r="F34" s="26">
        <v>3</v>
      </c>
      <c r="G34" s="180">
        <f>IF(J34="","",IF(J34&gt;L34,1,0)+IF(M34&gt;O34,1,0)+IF(P34&gt;R34,1,0)+IF(S34&gt;U34,1,0)+IF(V34&gt;X34,1,0))</f>
        <v>3</v>
      </c>
      <c r="H34" s="181" t="str">
        <f>IF(I34&lt;&gt;"",":","")</f>
        <v>:</v>
      </c>
      <c r="I34" s="182">
        <f>IF(L34="","",IF(L34&gt;J34,1,0)+IF(O34&gt;M34,1,0)+IF(R34&gt;P34,1,0)+IF(U34&gt;S34,1,0)+IF(X34&gt;V34,1,0))</f>
        <v>0</v>
      </c>
      <c r="J34" s="166">
        <v>11</v>
      </c>
      <c r="K34" s="28" t="str">
        <f>IF(L34&lt;&gt;"",":","")</f>
        <v>:</v>
      </c>
      <c r="L34" s="167">
        <v>8</v>
      </c>
      <c r="M34" s="166">
        <v>11</v>
      </c>
      <c r="N34" s="28" t="str">
        <f>IF(O34&lt;&gt;"",":","")</f>
        <v>:</v>
      </c>
      <c r="O34" s="167">
        <v>8</v>
      </c>
      <c r="P34" s="166">
        <v>11</v>
      </c>
      <c r="Q34" s="28" t="str">
        <f>IF(R34&lt;&gt;"",":","")</f>
        <v>:</v>
      </c>
      <c r="R34" s="168">
        <v>9</v>
      </c>
      <c r="S34" s="166"/>
      <c r="T34" s="28">
        <f>IF(U34&lt;&gt;"",":","")</f>
      </c>
      <c r="U34" s="168"/>
      <c r="V34" s="166"/>
      <c r="W34" s="28">
        <f>IF(X34&lt;&gt;"",":","")</f>
      </c>
      <c r="X34" s="169"/>
      <c r="Y34" s="5"/>
      <c r="Z34" s="5"/>
      <c r="AA34" s="5"/>
      <c r="AB34" s="5"/>
      <c r="AC34" s="5"/>
      <c r="AD34" s="5"/>
      <c r="AE34" s="5"/>
      <c r="AF34" s="5"/>
      <c r="AG34" s="5"/>
    </row>
    <row r="35" spans="1:33" s="29" customFormat="1" ht="12.75">
      <c r="A35" s="155" t="s">
        <v>14</v>
      </c>
      <c r="B35" s="24">
        <f>B25</f>
        <v>7</v>
      </c>
      <c r="C35" s="78" t="str">
        <f>C25</f>
        <v>Wolf, Jennie</v>
      </c>
      <c r="D35" s="25">
        <f>B27</f>
        <v>19</v>
      </c>
      <c r="E35" s="77" t="str">
        <f>C27</f>
        <v>Brucker, Nadine</v>
      </c>
      <c r="F35" s="30">
        <v>4</v>
      </c>
      <c r="G35" s="180">
        <f>IF(J35="","",IF(J35&gt;L35,1,0)+IF(M35&gt;O35,1,0)+IF(P35&gt;R35,1,0)+IF(S35&gt;U35,1,0)+IF(V35&gt;X35,1,0))</f>
        <v>3</v>
      </c>
      <c r="H35" s="181" t="str">
        <f>IF(I35&lt;&gt;"",":","")</f>
        <v>:</v>
      </c>
      <c r="I35" s="182">
        <f>IF(L35="","",IF(L35&gt;J35,1,0)+IF(O35&gt;M35,1,0)+IF(R35&gt;P35,1,0)+IF(U35&gt;S35,1,0)+IF(X35&gt;V35,1,0))</f>
        <v>0</v>
      </c>
      <c r="J35" s="166">
        <v>11</v>
      </c>
      <c r="K35" s="28" t="str">
        <f>IF(L35&lt;&gt;"",":","")</f>
        <v>:</v>
      </c>
      <c r="L35" s="167">
        <v>5</v>
      </c>
      <c r="M35" s="166">
        <v>11</v>
      </c>
      <c r="N35" s="28" t="str">
        <f>IF(O35&lt;&gt;"",":","")</f>
        <v>:</v>
      </c>
      <c r="O35" s="167">
        <v>8</v>
      </c>
      <c r="P35" s="166">
        <v>11</v>
      </c>
      <c r="Q35" s="28" t="str">
        <f>IF(R35&lt;&gt;"",":","")</f>
        <v>:</v>
      </c>
      <c r="R35" s="168">
        <v>2</v>
      </c>
      <c r="S35" s="166"/>
      <c r="T35" s="28">
        <f>IF(U35&lt;&gt;"",":","")</f>
      </c>
      <c r="U35" s="168"/>
      <c r="V35" s="166"/>
      <c r="W35" s="28">
        <f>IF(X35&lt;&gt;"",":","")</f>
      </c>
      <c r="X35" s="169"/>
      <c r="Y35" s="5"/>
      <c r="Z35" s="5"/>
      <c r="AA35" s="5"/>
      <c r="AB35" s="5"/>
      <c r="AC35" s="5"/>
      <c r="AD35" s="5"/>
      <c r="AE35" s="5"/>
      <c r="AF35" s="5"/>
      <c r="AG35" s="5"/>
    </row>
    <row r="36" spans="1:24" s="13" customFormat="1" ht="12">
      <c r="A36" s="149" t="s">
        <v>15</v>
      </c>
      <c r="B36" s="150"/>
      <c r="C36" s="151" t="s">
        <v>24</v>
      </c>
      <c r="D36" s="152">
        <v>0.6284722222222222</v>
      </c>
      <c r="E36" s="150"/>
      <c r="F36" s="153"/>
      <c r="G36" s="183"/>
      <c r="H36" s="183"/>
      <c r="I36" s="184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61"/>
    </row>
    <row r="37" spans="1:33" s="29" customFormat="1" ht="12.75">
      <c r="A37" s="154" t="s">
        <v>13</v>
      </c>
      <c r="B37" s="24">
        <f>B24</f>
        <v>13</v>
      </c>
      <c r="C37" s="78" t="str">
        <f>C24</f>
        <v>Röderer, Linda</v>
      </c>
      <c r="D37" s="25">
        <f>B25</f>
        <v>7</v>
      </c>
      <c r="E37" s="77" t="str">
        <f>C25</f>
        <v>Wolf, Jennie</v>
      </c>
      <c r="F37" s="26">
        <v>3</v>
      </c>
      <c r="G37" s="180">
        <f>IF(J37="","",IF(J37&gt;L37,1,0)+IF(M37&gt;O37,1,0)+IF(P37&gt;R37,1,0)+IF(S37&gt;U37,1,0)+IF(V37&gt;X37,1,0))</f>
        <v>3</v>
      </c>
      <c r="H37" s="181" t="str">
        <f>IF(I37&lt;&gt;"",":","")</f>
        <v>:</v>
      </c>
      <c r="I37" s="182">
        <f>IF(L37="","",IF(L37&gt;J37,1,0)+IF(O37&gt;M37,1,0)+IF(R37&gt;P37,1,0)+IF(U37&gt;S37,1,0)+IF(X37&gt;V37,1,0))</f>
        <v>2</v>
      </c>
      <c r="J37" s="166">
        <v>11</v>
      </c>
      <c r="K37" s="28" t="str">
        <f>IF(L37&lt;&gt;"",":","")</f>
        <v>:</v>
      </c>
      <c r="L37" s="167">
        <v>7</v>
      </c>
      <c r="M37" s="166">
        <v>10</v>
      </c>
      <c r="N37" s="28" t="str">
        <f>IF(O37&lt;&gt;"",":","")</f>
        <v>:</v>
      </c>
      <c r="O37" s="167">
        <v>12</v>
      </c>
      <c r="P37" s="166">
        <v>6</v>
      </c>
      <c r="Q37" s="28" t="str">
        <f>IF(R37&lt;&gt;"",":","")</f>
        <v>:</v>
      </c>
      <c r="R37" s="168">
        <v>11</v>
      </c>
      <c r="S37" s="166">
        <v>11</v>
      </c>
      <c r="T37" s="28" t="str">
        <f>IF(U37&lt;&gt;"",":","")</f>
        <v>:</v>
      </c>
      <c r="U37" s="168">
        <v>8</v>
      </c>
      <c r="V37" s="166">
        <v>11</v>
      </c>
      <c r="W37" s="28" t="str">
        <f>IF(X37&lt;&gt;"",":","")</f>
        <v>:</v>
      </c>
      <c r="X37" s="169">
        <v>3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s="29" customFormat="1" ht="13.5" thickBot="1">
      <c r="A38" s="157" t="s">
        <v>11</v>
      </c>
      <c r="B38" s="158">
        <f>B26</f>
        <v>24</v>
      </c>
      <c r="C38" s="159" t="str">
        <f>C26</f>
        <v>Kohler, Anja</v>
      </c>
      <c r="D38" s="160">
        <f>B27</f>
        <v>19</v>
      </c>
      <c r="E38" s="161" t="str">
        <f>C27</f>
        <v>Brucker, Nadine</v>
      </c>
      <c r="F38" s="162">
        <v>4</v>
      </c>
      <c r="G38" s="185">
        <f>IF(J38="","",IF(J38&gt;L38,1,0)+IF(M38&gt;O38,1,0)+IF(P38&gt;R38,1,0)+IF(S38&gt;U38,1,0)+IF(V38&gt;X38,1,0))</f>
        <v>3</v>
      </c>
      <c r="H38" s="186" t="str">
        <f>IF(I38&lt;&gt;"",":","")</f>
        <v>:</v>
      </c>
      <c r="I38" s="187">
        <f>IF(L38="","",IF(L38&gt;J38,1,0)+IF(O38&gt;M38,1,0)+IF(R38&gt;P38,1,0)+IF(U38&gt;S38,1,0)+IF(X38&gt;V38,1,0))</f>
        <v>1</v>
      </c>
      <c r="J38" s="170">
        <v>11</v>
      </c>
      <c r="K38" s="164" t="str">
        <f>IF(L38&lt;&gt;"",":","")</f>
        <v>:</v>
      </c>
      <c r="L38" s="171">
        <v>2</v>
      </c>
      <c r="M38" s="170">
        <v>9</v>
      </c>
      <c r="N38" s="164" t="str">
        <f>IF(O38&lt;&gt;"",":","")</f>
        <v>:</v>
      </c>
      <c r="O38" s="171">
        <v>11</v>
      </c>
      <c r="P38" s="170">
        <v>14</v>
      </c>
      <c r="Q38" s="164" t="str">
        <f>IF(R38&lt;&gt;"",":","")</f>
        <v>:</v>
      </c>
      <c r="R38" s="172">
        <v>12</v>
      </c>
      <c r="S38" s="170">
        <v>11</v>
      </c>
      <c r="T38" s="164" t="str">
        <f>IF(U38&lt;&gt;"",":","")</f>
        <v>:</v>
      </c>
      <c r="U38" s="172">
        <v>9</v>
      </c>
      <c r="V38" s="170"/>
      <c r="W38" s="164">
        <f>IF(X38&lt;&gt;"",":","")</f>
      </c>
      <c r="X38" s="173"/>
      <c r="Y38" s="5"/>
      <c r="Z38" s="5"/>
      <c r="AA38" s="5"/>
      <c r="AB38" s="5"/>
      <c r="AC38" s="5"/>
      <c r="AD38" s="5"/>
      <c r="AE38" s="5"/>
      <c r="AF38" s="5"/>
      <c r="AG38" s="5"/>
    </row>
    <row r="39" spans="1:33" s="29" customFormat="1" ht="12.75">
      <c r="A39" s="89"/>
      <c r="B39" s="90"/>
      <c r="C39" s="5"/>
      <c r="D39" s="91"/>
      <c r="E39" s="5"/>
      <c r="F39" s="92"/>
      <c r="G39" s="93"/>
      <c r="H39" s="94"/>
      <c r="I39" s="93"/>
      <c r="J39" s="93"/>
      <c r="K39" s="94"/>
      <c r="L39" s="93"/>
      <c r="M39" s="93"/>
      <c r="N39" s="94"/>
      <c r="O39" s="93"/>
      <c r="P39" s="93"/>
      <c r="Q39" s="94"/>
      <c r="R39" s="93"/>
      <c r="S39" s="93"/>
      <c r="T39" s="94"/>
      <c r="U39" s="93"/>
      <c r="V39" s="93"/>
      <c r="W39" s="94"/>
      <c r="X39" s="93"/>
      <c r="Y39" s="5"/>
      <c r="Z39" s="5"/>
      <c r="AA39" s="5"/>
      <c r="AB39" s="5"/>
      <c r="AC39" s="5"/>
      <c r="AD39" s="5"/>
      <c r="AE39" s="5"/>
      <c r="AF39" s="5"/>
      <c r="AG39" s="5"/>
    </row>
    <row r="40" spans="1:6" ht="15" customHeight="1">
      <c r="A40" s="252" t="str">
        <f>Datenblatt!A4</f>
        <v>Mädchen U15</v>
      </c>
      <c r="B40" s="252"/>
      <c r="C40" s="252"/>
      <c r="D40" s="253" t="s">
        <v>66</v>
      </c>
      <c r="E40" s="253"/>
      <c r="F40" s="253"/>
    </row>
    <row r="41" spans="1:33" ht="12.75">
      <c r="A41" s="177"/>
      <c r="B41" s="175" t="s">
        <v>22</v>
      </c>
      <c r="C41" s="175" t="s">
        <v>0</v>
      </c>
      <c r="D41" s="175"/>
      <c r="E41" s="175" t="s">
        <v>1</v>
      </c>
      <c r="F41" s="176" t="s">
        <v>21</v>
      </c>
      <c r="G41" s="257" t="s">
        <v>2</v>
      </c>
      <c r="H41" s="258"/>
      <c r="I41" s="259"/>
      <c r="J41" s="257" t="s">
        <v>3</v>
      </c>
      <c r="K41" s="258"/>
      <c r="L41" s="259"/>
      <c r="M41" s="257" t="s">
        <v>4</v>
      </c>
      <c r="N41" s="258"/>
      <c r="O41" s="259"/>
      <c r="P41" s="257" t="s">
        <v>5</v>
      </c>
      <c r="Q41" s="258"/>
      <c r="R41" s="259"/>
      <c r="S41" s="1"/>
      <c r="T41" s="2" t="s">
        <v>6</v>
      </c>
      <c r="U41" s="3"/>
      <c r="V41" s="1"/>
      <c r="W41" s="2" t="s">
        <v>7</v>
      </c>
      <c r="X41" s="2"/>
      <c r="Y41" s="254" t="s">
        <v>8</v>
      </c>
      <c r="Z41" s="255"/>
      <c r="AA41" s="256"/>
      <c r="AE41" s="4"/>
      <c r="AF41" s="4"/>
      <c r="AG41" s="4"/>
    </row>
    <row r="42" spans="1:33" s="12" customFormat="1" ht="16.5">
      <c r="A42" s="14" t="s">
        <v>2</v>
      </c>
      <c r="B42" s="174">
        <v>17</v>
      </c>
      <c r="C42" s="245" t="str">
        <f>IF(B42="","",VLOOKUP(B42,Mädchen,2))</f>
        <v>Bijedic, Selma</v>
      </c>
      <c r="D42" s="246"/>
      <c r="E42" s="178" t="str">
        <f>IF(B42="","",VLOOKUP(B42,Mädchen,3))</f>
        <v>TSG 1845 Heilbronn</v>
      </c>
      <c r="F42" s="15" t="str">
        <f>IF(B42="","",VLOOKUP(B42,Mädchen,4))</f>
        <v>WH</v>
      </c>
      <c r="G42" s="16"/>
      <c r="H42" s="17"/>
      <c r="I42" s="17"/>
      <c r="J42" s="11">
        <f>IF(G55="",0,G55)</f>
        <v>3</v>
      </c>
      <c r="K42" s="15" t="s">
        <v>9</v>
      </c>
      <c r="L42" s="31">
        <f>IF(I55="",0,I55)</f>
        <v>0</v>
      </c>
      <c r="M42" s="11">
        <f>IF(G52="",0,G52)</f>
        <v>3</v>
      </c>
      <c r="N42" s="15" t="s">
        <v>9</v>
      </c>
      <c r="O42" s="31">
        <f>IF(I52="",0,I52)</f>
        <v>1</v>
      </c>
      <c r="P42" s="11">
        <f>IF(G49="",0,G49)</f>
        <v>3</v>
      </c>
      <c r="Q42" s="15" t="s">
        <v>9</v>
      </c>
      <c r="R42" s="31">
        <f>IF(I49="",0,I49)</f>
        <v>0</v>
      </c>
      <c r="S42" s="95">
        <f>IF(J42=3,1,0)+IF(M42=3,1,0)+IF(P42=3,1,0)</f>
        <v>3</v>
      </c>
      <c r="T42" s="18" t="s">
        <v>9</v>
      </c>
      <c r="U42" s="96">
        <f>IF(L42=3,1,0)+IF(O42=3,1,0)+IF(R42=3,1,0)</f>
        <v>0</v>
      </c>
      <c r="V42" s="97">
        <f>G42+J42+M42+P42</f>
        <v>9</v>
      </c>
      <c r="W42" s="18" t="s">
        <v>9</v>
      </c>
      <c r="X42" s="96">
        <f>I42+L42+O42+R42</f>
        <v>1</v>
      </c>
      <c r="Y42" s="248">
        <f>COUNTIF(AC42:AE42,"&lt;0")+1</f>
        <v>1</v>
      </c>
      <c r="Z42" s="249"/>
      <c r="AA42" s="250"/>
      <c r="AB42" s="12">
        <f>100*S42-100*U42+V42-X42</f>
        <v>308</v>
      </c>
      <c r="AC42" s="12">
        <f>AB42-AB43</f>
        <v>614</v>
      </c>
      <c r="AD42" s="12">
        <f>AB42-AB44</f>
        <v>207</v>
      </c>
      <c r="AE42" s="19">
        <f>AB42-AB45</f>
        <v>411</v>
      </c>
      <c r="AF42" s="20"/>
      <c r="AG42" s="19"/>
    </row>
    <row r="43" spans="1:33" s="12" customFormat="1" ht="16.5">
      <c r="A43" s="14" t="s">
        <v>3</v>
      </c>
      <c r="B43" s="174">
        <v>6</v>
      </c>
      <c r="C43" s="245" t="str">
        <f>IF(B43="","",VLOOKUP(B43,Mädchen,2))</f>
        <v>Wieland, Sonja</v>
      </c>
      <c r="D43" s="246"/>
      <c r="E43" s="178" t="str">
        <f>IF(B43="","",VLOOKUP(B43,Mädchen,3))</f>
        <v>TTV Wiesloch-Baiertal</v>
      </c>
      <c r="F43" s="15" t="str">
        <f>IF(B43="","",VLOOKUP(B43,Mädchen,4))</f>
        <v>BD</v>
      </c>
      <c r="G43" s="11">
        <f>IF(I55="",0,I55)</f>
        <v>0</v>
      </c>
      <c r="H43" s="15" t="s">
        <v>9</v>
      </c>
      <c r="I43" s="31">
        <f>IF(G55="",0,G55)</f>
        <v>3</v>
      </c>
      <c r="J43" s="16"/>
      <c r="K43" s="17"/>
      <c r="L43" s="32"/>
      <c r="M43" s="11">
        <f>IF(G50="",0,G50)</f>
        <v>1</v>
      </c>
      <c r="N43" s="15" t="s">
        <v>9</v>
      </c>
      <c r="O43" s="31">
        <f>IF(I50="",0,I50)</f>
        <v>3</v>
      </c>
      <c r="P43" s="11">
        <f>IF(G53="",0,G53)</f>
        <v>2</v>
      </c>
      <c r="Q43" s="15" t="s">
        <v>9</v>
      </c>
      <c r="R43" s="31">
        <f>IF(I53="",0,I53)</f>
        <v>3</v>
      </c>
      <c r="S43" s="95">
        <f>IF(G43=3,1,0)+IF(M43=3,1,0)+IF(P43=3,1,0)</f>
        <v>0</v>
      </c>
      <c r="T43" s="18" t="s">
        <v>9</v>
      </c>
      <c r="U43" s="96">
        <f>IF(I43=3,1,0)+IF(O43=3,1,0)+IF(R43=3,1,0)</f>
        <v>3</v>
      </c>
      <c r="V43" s="97">
        <f>G43+J43+M43+P43</f>
        <v>3</v>
      </c>
      <c r="W43" s="18" t="s">
        <v>9</v>
      </c>
      <c r="X43" s="96">
        <f>I43+L43+O43+R43</f>
        <v>9</v>
      </c>
      <c r="Y43" s="248">
        <f>COUNTIF(AC43:AE43,"&lt;0")+1</f>
        <v>4</v>
      </c>
      <c r="Z43" s="249"/>
      <c r="AA43" s="250"/>
      <c r="AB43" s="12">
        <f>100*S43-100*U43+V43-X43</f>
        <v>-306</v>
      </c>
      <c r="AC43" s="12">
        <f>AB43-AB42</f>
        <v>-614</v>
      </c>
      <c r="AD43" s="12">
        <f>AB43-AB44</f>
        <v>-407</v>
      </c>
      <c r="AE43" s="19">
        <f>AB43-AB45</f>
        <v>-203</v>
      </c>
      <c r="AF43" s="20"/>
      <c r="AG43" s="19"/>
    </row>
    <row r="44" spans="1:33" s="12" customFormat="1" ht="16.5">
      <c r="A44" s="14" t="s">
        <v>4</v>
      </c>
      <c r="B44" s="174">
        <v>26</v>
      </c>
      <c r="C44" s="245" t="str">
        <f>IF(B44="","",VLOOKUP(B44,Mädchen,2))</f>
        <v>Lim, Anita</v>
      </c>
      <c r="D44" s="246"/>
      <c r="E44" s="178" t="str">
        <f>IF(B44="","",VLOOKUP(B44,Mädchen,3))</f>
        <v>DJK SB Stuttgart</v>
      </c>
      <c r="F44" s="15" t="str">
        <f>IF(B44="","",VLOOKUP(B44,Mädchen,4))</f>
        <v>WH</v>
      </c>
      <c r="G44" s="11">
        <f>IF(I52="",0,I52)</f>
        <v>1</v>
      </c>
      <c r="H44" s="15" t="s">
        <v>9</v>
      </c>
      <c r="I44" s="31">
        <f>IF(G52="",0,G52)</f>
        <v>3</v>
      </c>
      <c r="J44" s="11">
        <f>IF(I50="",0,I50)</f>
        <v>3</v>
      </c>
      <c r="K44" s="15" t="s">
        <v>9</v>
      </c>
      <c r="L44" s="31">
        <f>IF(G50="",0,G50)</f>
        <v>1</v>
      </c>
      <c r="M44" s="16"/>
      <c r="N44" s="21"/>
      <c r="O44" s="32"/>
      <c r="P44" s="11">
        <f>IF(G56="",0,G56)</f>
        <v>3</v>
      </c>
      <c r="Q44" s="15" t="s">
        <v>9</v>
      </c>
      <c r="R44" s="31">
        <f>IF(I56="",0,I56)</f>
        <v>2</v>
      </c>
      <c r="S44" s="95">
        <f>IF(J44=3,1,0)+IF(G44=3,1,0)+IF(P44=3,1,0)</f>
        <v>2</v>
      </c>
      <c r="T44" s="18" t="s">
        <v>9</v>
      </c>
      <c r="U44" s="96">
        <f>IF(L44=3,1,0)+IF(I44=3,1,0)+IF(R44=3,1,0)</f>
        <v>1</v>
      </c>
      <c r="V44" s="97">
        <f>G44+J44+M44+P44</f>
        <v>7</v>
      </c>
      <c r="W44" s="18" t="s">
        <v>9</v>
      </c>
      <c r="X44" s="96">
        <f>I44+L44+O44+R44</f>
        <v>6</v>
      </c>
      <c r="Y44" s="248">
        <f>COUNTIF(AC44:AE44,"&lt;0")+1</f>
        <v>2</v>
      </c>
      <c r="Z44" s="249"/>
      <c r="AA44" s="250"/>
      <c r="AB44" s="12">
        <f>100*S44-100*U44+V44-X44</f>
        <v>101</v>
      </c>
      <c r="AC44" s="12">
        <f>AB44-AB42</f>
        <v>-207</v>
      </c>
      <c r="AD44" s="12">
        <f>AB44-AB43</f>
        <v>407</v>
      </c>
      <c r="AE44" s="19">
        <f>AB44-AB45</f>
        <v>204</v>
      </c>
      <c r="AF44" s="20"/>
      <c r="AG44" s="19"/>
    </row>
    <row r="45" spans="1:33" s="12" customFormat="1" ht="16.5">
      <c r="A45" s="14" t="s">
        <v>5</v>
      </c>
      <c r="B45" s="174">
        <v>8</v>
      </c>
      <c r="C45" s="245" t="str">
        <f>IF(B45="","",VLOOKUP(B45,Mädchen,2))</f>
        <v>Faller, Lena</v>
      </c>
      <c r="D45" s="246"/>
      <c r="E45" s="178" t="str">
        <f>IF(B45="","",VLOOKUP(B45,Mädchen,3))</f>
        <v>TV Bühl</v>
      </c>
      <c r="F45" s="15" t="str">
        <f>IF(B45="","",VLOOKUP(B45,Mädchen,4))</f>
        <v>SB</v>
      </c>
      <c r="G45" s="11">
        <f>IF(I49="",0,I49)</f>
        <v>0</v>
      </c>
      <c r="H45" s="15" t="s">
        <v>9</v>
      </c>
      <c r="I45" s="31">
        <f>IF(G49="",0,G49)</f>
        <v>3</v>
      </c>
      <c r="J45" s="11">
        <f>IF(I53="",0,I53)</f>
        <v>3</v>
      </c>
      <c r="K45" s="15" t="s">
        <v>9</v>
      </c>
      <c r="L45" s="31">
        <f>IF(G53="",0,G53)</f>
        <v>2</v>
      </c>
      <c r="M45" s="11">
        <f>IF(I56="",0,I56)</f>
        <v>2</v>
      </c>
      <c r="N45" s="15" t="s">
        <v>9</v>
      </c>
      <c r="O45" s="31">
        <f>IF(G56="",0,G56)</f>
        <v>3</v>
      </c>
      <c r="P45" s="16"/>
      <c r="Q45" s="21"/>
      <c r="R45" s="32"/>
      <c r="S45" s="95">
        <f>IF(J45=3,1,0)+IF(M45=3,1,0)+IF(G45=3,1,0)</f>
        <v>1</v>
      </c>
      <c r="T45" s="18" t="s">
        <v>9</v>
      </c>
      <c r="U45" s="96">
        <f>IF(L45=3,1,0)+IF(O45=3,1,0)+IF(I45=3,1,0)</f>
        <v>2</v>
      </c>
      <c r="V45" s="97">
        <f>G45+J45+M45+P45</f>
        <v>5</v>
      </c>
      <c r="W45" s="18" t="s">
        <v>9</v>
      </c>
      <c r="X45" s="96">
        <f>I45+L45+O45+R45</f>
        <v>8</v>
      </c>
      <c r="Y45" s="248">
        <f>COUNTIF(AC45:AE45,"&lt;0")+1</f>
        <v>3</v>
      </c>
      <c r="Z45" s="249"/>
      <c r="AA45" s="250"/>
      <c r="AB45" s="12">
        <f>100*S45-100*U45+V45-X45</f>
        <v>-103</v>
      </c>
      <c r="AC45" s="12">
        <f>AB45-AB42</f>
        <v>-411</v>
      </c>
      <c r="AD45" s="12">
        <f>AB45-AB43</f>
        <v>203</v>
      </c>
      <c r="AE45" s="19">
        <f>AB45-AB44</f>
        <v>-204</v>
      </c>
      <c r="AF45" s="20"/>
      <c r="AG45" s="19"/>
    </row>
    <row r="46" ht="6.75" customHeight="1" thickBot="1"/>
    <row r="47" spans="1:33" s="23" customFormat="1" ht="13.5">
      <c r="A47" s="145" t="s">
        <v>18</v>
      </c>
      <c r="B47" s="146"/>
      <c r="C47" s="146"/>
      <c r="D47" s="147"/>
      <c r="E47" s="147"/>
      <c r="F47" s="147"/>
      <c r="G47" s="147" t="s">
        <v>19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24" s="13" customFormat="1" ht="12">
      <c r="A48" s="149" t="s">
        <v>92</v>
      </c>
      <c r="B48" s="150"/>
      <c r="C48" s="151" t="s">
        <v>24</v>
      </c>
      <c r="D48" s="152">
        <v>0.4826388888888889</v>
      </c>
      <c r="E48" s="150"/>
      <c r="F48" s="153" t="s">
        <v>23</v>
      </c>
      <c r="G48" s="150"/>
      <c r="H48" s="150"/>
      <c r="I48" s="150"/>
      <c r="J48" s="251" t="s">
        <v>20</v>
      </c>
      <c r="K48" s="251"/>
      <c r="L48" s="251"/>
      <c r="M48" s="251" t="s">
        <v>25</v>
      </c>
      <c r="N48" s="251"/>
      <c r="O48" s="251"/>
      <c r="P48" s="251" t="s">
        <v>26</v>
      </c>
      <c r="Q48" s="251"/>
      <c r="R48" s="251"/>
      <c r="S48" s="251" t="s">
        <v>89</v>
      </c>
      <c r="T48" s="251"/>
      <c r="U48" s="251"/>
      <c r="V48" s="251" t="s">
        <v>90</v>
      </c>
      <c r="W48" s="251"/>
      <c r="X48" s="260"/>
    </row>
    <row r="49" spans="1:33" s="29" customFormat="1" ht="12.75">
      <c r="A49" s="154" t="s">
        <v>16</v>
      </c>
      <c r="B49" s="24">
        <f>B42</f>
        <v>17</v>
      </c>
      <c r="C49" s="78" t="str">
        <f>C42</f>
        <v>Bijedic, Selma</v>
      </c>
      <c r="D49" s="25">
        <f>B45</f>
        <v>8</v>
      </c>
      <c r="E49" s="77" t="str">
        <f>C45</f>
        <v>Faller, Lena</v>
      </c>
      <c r="F49" s="26">
        <v>5</v>
      </c>
      <c r="G49" s="27">
        <f>IF(J49="","",IF(J49&gt;L49,1,0)+IF(M49&gt;O49,1,0)+IF(P49&gt;R49,1,0)+IF(S49&gt;U49,1,0)+IF(V49&gt;X49,1,0))</f>
        <v>3</v>
      </c>
      <c r="H49" s="28" t="str">
        <f>IF(I49&lt;&gt;"",":","")</f>
        <v>:</v>
      </c>
      <c r="I49" s="98">
        <f>IF(L49="","",IF(L49&gt;J49,1,0)+IF(O49&gt;M49,1,0)+IF(R49&gt;P49,1,0)+IF(U49&gt;S49,1,0)+IF(X49&gt;V49,1,0))</f>
        <v>0</v>
      </c>
      <c r="J49" s="166">
        <v>11</v>
      </c>
      <c r="K49" s="28" t="str">
        <f>IF(L49&lt;&gt;"",":","")</f>
        <v>:</v>
      </c>
      <c r="L49" s="167">
        <v>7</v>
      </c>
      <c r="M49" s="166">
        <v>11</v>
      </c>
      <c r="N49" s="28" t="str">
        <f>IF(O49&lt;&gt;"",":","")</f>
        <v>:</v>
      </c>
      <c r="O49" s="167">
        <v>6</v>
      </c>
      <c r="P49" s="166">
        <v>11</v>
      </c>
      <c r="Q49" s="28" t="str">
        <f>IF(R49&lt;&gt;"",":","")</f>
        <v>:</v>
      </c>
      <c r="R49" s="168">
        <v>6</v>
      </c>
      <c r="S49" s="166"/>
      <c r="T49" s="28">
        <f>IF(U49&lt;&gt;"",":","")</f>
      </c>
      <c r="U49" s="168"/>
      <c r="V49" s="166"/>
      <c r="W49" s="28">
        <f>IF(X49&lt;&gt;"",":","")</f>
      </c>
      <c r="X49" s="169"/>
      <c r="Y49" s="5"/>
      <c r="Z49" s="5"/>
      <c r="AA49" s="5"/>
      <c r="AB49" s="5"/>
      <c r="AC49" s="5"/>
      <c r="AD49" s="5"/>
      <c r="AE49" s="5"/>
      <c r="AF49" s="5"/>
      <c r="AG49" s="5"/>
    </row>
    <row r="50" spans="1:33" s="29" customFormat="1" ht="12.75">
      <c r="A50" s="155" t="s">
        <v>17</v>
      </c>
      <c r="B50" s="24">
        <f>B43</f>
        <v>6</v>
      </c>
      <c r="C50" s="78" t="str">
        <f>C43</f>
        <v>Wieland, Sonja</v>
      </c>
      <c r="D50" s="25">
        <f>B44</f>
        <v>26</v>
      </c>
      <c r="E50" s="77" t="str">
        <f>C44</f>
        <v>Lim, Anita</v>
      </c>
      <c r="F50" s="30">
        <v>6</v>
      </c>
      <c r="G50" s="27">
        <f>IF(J50="","",IF(J50&gt;L50,1,0)+IF(M50&gt;O50,1,0)+IF(P50&gt;R50,1,0)+IF(S50&gt;U50,1,0)+IF(V50&gt;X50,1,0))</f>
        <v>1</v>
      </c>
      <c r="H50" s="28" t="str">
        <f>IF(I50&lt;&gt;"",":","")</f>
        <v>:</v>
      </c>
      <c r="I50" s="98">
        <f>IF(L50="","",IF(L50&gt;J50,1,0)+IF(O50&gt;M50,1,0)+IF(R50&gt;P50,1,0)+IF(U50&gt;S50,1,0)+IF(X50&gt;V50,1,0))</f>
        <v>3</v>
      </c>
      <c r="J50" s="166">
        <v>9</v>
      </c>
      <c r="K50" s="28" t="str">
        <f>IF(L50&lt;&gt;"",":","")</f>
        <v>:</v>
      </c>
      <c r="L50" s="167">
        <v>11</v>
      </c>
      <c r="M50" s="166">
        <v>4</v>
      </c>
      <c r="N50" s="28" t="str">
        <f>IF(O50&lt;&gt;"",":","")</f>
        <v>:</v>
      </c>
      <c r="O50" s="167">
        <v>11</v>
      </c>
      <c r="P50" s="166">
        <v>12</v>
      </c>
      <c r="Q50" s="28" t="str">
        <f>IF(R50&lt;&gt;"",":","")</f>
        <v>:</v>
      </c>
      <c r="R50" s="168">
        <v>10</v>
      </c>
      <c r="S50" s="166">
        <v>6</v>
      </c>
      <c r="T50" s="28" t="str">
        <f>IF(U50&lt;&gt;"",":","")</f>
        <v>:</v>
      </c>
      <c r="U50" s="168">
        <v>11</v>
      </c>
      <c r="V50" s="166"/>
      <c r="W50" s="28">
        <f>IF(X50&lt;&gt;"",":","")</f>
      </c>
      <c r="X50" s="169"/>
      <c r="Y50" s="5"/>
      <c r="Z50" s="5"/>
      <c r="AA50" s="5"/>
      <c r="AB50" s="5"/>
      <c r="AC50" s="5"/>
      <c r="AD50" s="5"/>
      <c r="AE50" s="5"/>
      <c r="AF50" s="5"/>
      <c r="AG50" s="5"/>
    </row>
    <row r="51" spans="1:24" s="13" customFormat="1" ht="12">
      <c r="A51" s="149" t="s">
        <v>12</v>
      </c>
      <c r="B51" s="150"/>
      <c r="C51" s="151" t="s">
        <v>24</v>
      </c>
      <c r="D51" s="152">
        <v>0.5555555555555556</v>
      </c>
      <c r="E51" s="150"/>
      <c r="F51" s="153"/>
      <c r="G51" s="150"/>
      <c r="H51" s="150"/>
      <c r="I51" s="156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61"/>
    </row>
    <row r="52" spans="1:33" s="29" customFormat="1" ht="12.75">
      <c r="A52" s="154" t="s">
        <v>10</v>
      </c>
      <c r="B52" s="24">
        <f>B42</f>
        <v>17</v>
      </c>
      <c r="C52" s="78" t="str">
        <f>C42</f>
        <v>Bijedic, Selma</v>
      </c>
      <c r="D52" s="25">
        <f>B44</f>
        <v>26</v>
      </c>
      <c r="E52" s="77" t="str">
        <f>C44</f>
        <v>Lim, Anita</v>
      </c>
      <c r="F52" s="26">
        <v>5</v>
      </c>
      <c r="G52" s="27">
        <f>IF(J52="","",IF(J52&gt;L52,1,0)+IF(M52&gt;O52,1,0)+IF(P52&gt;R52,1,0)+IF(S52&gt;U52,1,0)+IF(V52&gt;X52,1,0))</f>
        <v>3</v>
      </c>
      <c r="H52" s="28" t="str">
        <f>IF(I52&lt;&gt;"",":","")</f>
        <v>:</v>
      </c>
      <c r="I52" s="98">
        <f>IF(L52="","",IF(L52&gt;J52,1,0)+IF(O52&gt;M52,1,0)+IF(R52&gt;P52,1,0)+IF(U52&gt;S52,1,0)+IF(X52&gt;V52,1,0))</f>
        <v>1</v>
      </c>
      <c r="J52" s="166">
        <v>11</v>
      </c>
      <c r="K52" s="28" t="str">
        <f>IF(L52&lt;&gt;"",":","")</f>
        <v>:</v>
      </c>
      <c r="L52" s="167">
        <v>6</v>
      </c>
      <c r="M52" s="166">
        <v>11</v>
      </c>
      <c r="N52" s="28" t="str">
        <f>IF(O52&lt;&gt;"",":","")</f>
        <v>:</v>
      </c>
      <c r="O52" s="167">
        <v>13</v>
      </c>
      <c r="P52" s="166">
        <v>13</v>
      </c>
      <c r="Q52" s="28" t="str">
        <f>IF(R52&lt;&gt;"",":","")</f>
        <v>:</v>
      </c>
      <c r="R52" s="168">
        <v>11</v>
      </c>
      <c r="S52" s="166">
        <v>11</v>
      </c>
      <c r="T52" s="28" t="str">
        <f>IF(U52&lt;&gt;"",":","")</f>
        <v>:</v>
      </c>
      <c r="U52" s="168">
        <v>8</v>
      </c>
      <c r="V52" s="166"/>
      <c r="W52" s="28">
        <f>IF(X52&lt;&gt;"",":","")</f>
      </c>
      <c r="X52" s="169"/>
      <c r="Y52" s="5"/>
      <c r="Z52" s="5"/>
      <c r="AA52" s="5"/>
      <c r="AB52" s="5"/>
      <c r="AC52" s="5"/>
      <c r="AD52" s="5"/>
      <c r="AE52" s="5"/>
      <c r="AF52" s="5"/>
      <c r="AG52" s="5"/>
    </row>
    <row r="53" spans="1:33" s="29" customFormat="1" ht="12.75">
      <c r="A53" s="155" t="s">
        <v>14</v>
      </c>
      <c r="B53" s="24">
        <f>B43</f>
        <v>6</v>
      </c>
      <c r="C53" s="78" t="str">
        <f>C43</f>
        <v>Wieland, Sonja</v>
      </c>
      <c r="D53" s="25">
        <f>B45</f>
        <v>8</v>
      </c>
      <c r="E53" s="77" t="str">
        <f>C45</f>
        <v>Faller, Lena</v>
      </c>
      <c r="F53" s="30">
        <v>6</v>
      </c>
      <c r="G53" s="27">
        <f>IF(J53="","",IF(J53&gt;L53,1,0)+IF(M53&gt;O53,1,0)+IF(P53&gt;R53,1,0)+IF(S53&gt;U53,1,0)+IF(V53&gt;X53,1,0))</f>
        <v>2</v>
      </c>
      <c r="H53" s="28" t="str">
        <f>IF(I53&lt;&gt;"",":","")</f>
        <v>:</v>
      </c>
      <c r="I53" s="98">
        <f>IF(L53="","",IF(L53&gt;J53,1,0)+IF(O53&gt;M53,1,0)+IF(R53&gt;P53,1,0)+IF(U53&gt;S53,1,0)+IF(X53&gt;V53,1,0))</f>
        <v>3</v>
      </c>
      <c r="J53" s="166">
        <v>7</v>
      </c>
      <c r="K53" s="28" t="str">
        <f>IF(L53&lt;&gt;"",":","")</f>
        <v>:</v>
      </c>
      <c r="L53" s="167">
        <v>11</v>
      </c>
      <c r="M53" s="166">
        <v>10</v>
      </c>
      <c r="N53" s="28" t="str">
        <f>IF(O53&lt;&gt;"",":","")</f>
        <v>:</v>
      </c>
      <c r="O53" s="167">
        <v>12</v>
      </c>
      <c r="P53" s="166">
        <v>11</v>
      </c>
      <c r="Q53" s="28" t="str">
        <f>IF(R53&lt;&gt;"",":","")</f>
        <v>:</v>
      </c>
      <c r="R53" s="168">
        <v>7</v>
      </c>
      <c r="S53" s="166">
        <v>12</v>
      </c>
      <c r="T53" s="28" t="str">
        <f>IF(U53&lt;&gt;"",":","")</f>
        <v>:</v>
      </c>
      <c r="U53" s="168">
        <v>10</v>
      </c>
      <c r="V53" s="166">
        <v>5</v>
      </c>
      <c r="W53" s="28" t="str">
        <f>IF(X53&lt;&gt;"",":","")</f>
        <v>:</v>
      </c>
      <c r="X53" s="169">
        <v>11</v>
      </c>
      <c r="Y53" s="5"/>
      <c r="Z53" s="5"/>
      <c r="AA53" s="5"/>
      <c r="AB53" s="5"/>
      <c r="AC53" s="5"/>
      <c r="AD53" s="5"/>
      <c r="AE53" s="5"/>
      <c r="AF53" s="5"/>
      <c r="AG53" s="5"/>
    </row>
    <row r="54" spans="1:24" s="13" customFormat="1" ht="12">
      <c r="A54" s="149" t="s">
        <v>15</v>
      </c>
      <c r="B54" s="150"/>
      <c r="C54" s="151" t="s">
        <v>24</v>
      </c>
      <c r="D54" s="152">
        <v>0.6284722222222222</v>
      </c>
      <c r="E54" s="150"/>
      <c r="F54" s="153"/>
      <c r="G54" s="150"/>
      <c r="H54" s="150"/>
      <c r="I54" s="156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61"/>
    </row>
    <row r="55" spans="1:33" s="29" customFormat="1" ht="12.75">
      <c r="A55" s="154" t="s">
        <v>13</v>
      </c>
      <c r="B55" s="24">
        <f>B42</f>
        <v>17</v>
      </c>
      <c r="C55" s="78" t="str">
        <f>C42</f>
        <v>Bijedic, Selma</v>
      </c>
      <c r="D55" s="25">
        <f>B43</f>
        <v>6</v>
      </c>
      <c r="E55" s="77" t="str">
        <f>C43</f>
        <v>Wieland, Sonja</v>
      </c>
      <c r="F55" s="26">
        <v>5</v>
      </c>
      <c r="G55" s="27">
        <f>IF(J55="","",IF(J55&gt;L55,1,0)+IF(M55&gt;O55,1,0)+IF(P55&gt;R55,1,0)+IF(S55&gt;U55,1,0)+IF(V55&gt;X55,1,0))</f>
        <v>3</v>
      </c>
      <c r="H55" s="28" t="str">
        <f>IF(I55&lt;&gt;"",":","")</f>
        <v>:</v>
      </c>
      <c r="I55" s="98">
        <f>IF(L55="","",IF(L55&gt;J55,1,0)+IF(O55&gt;M55,1,0)+IF(R55&gt;P55,1,0)+IF(U55&gt;S55,1,0)+IF(X55&gt;V55,1,0))</f>
        <v>0</v>
      </c>
      <c r="J55" s="166">
        <v>11</v>
      </c>
      <c r="K55" s="28" t="str">
        <f>IF(L55&lt;&gt;"",":","")</f>
        <v>:</v>
      </c>
      <c r="L55" s="167">
        <v>4</v>
      </c>
      <c r="M55" s="166">
        <v>11</v>
      </c>
      <c r="N55" s="28" t="str">
        <f>IF(O55&lt;&gt;"",":","")</f>
        <v>:</v>
      </c>
      <c r="O55" s="167">
        <v>8</v>
      </c>
      <c r="P55" s="166">
        <v>11</v>
      </c>
      <c r="Q55" s="28" t="str">
        <f>IF(R55&lt;&gt;"",":","")</f>
        <v>:</v>
      </c>
      <c r="R55" s="168">
        <v>7</v>
      </c>
      <c r="S55" s="166"/>
      <c r="T55" s="28">
        <f>IF(U55&lt;&gt;"",":","")</f>
      </c>
      <c r="U55" s="168"/>
      <c r="V55" s="166"/>
      <c r="W55" s="28">
        <f>IF(X55&lt;&gt;"",":","")</f>
      </c>
      <c r="X55" s="169"/>
      <c r="Y55" s="5"/>
      <c r="Z55" s="5"/>
      <c r="AA55" s="5"/>
      <c r="AB55" s="5"/>
      <c r="AC55" s="5"/>
      <c r="AD55" s="5"/>
      <c r="AE55" s="5"/>
      <c r="AF55" s="5"/>
      <c r="AG55" s="5"/>
    </row>
    <row r="56" spans="1:33" s="29" customFormat="1" ht="13.5" thickBot="1">
      <c r="A56" s="157" t="s">
        <v>11</v>
      </c>
      <c r="B56" s="158">
        <f>B44</f>
        <v>26</v>
      </c>
      <c r="C56" s="159" t="str">
        <f>C44</f>
        <v>Lim, Anita</v>
      </c>
      <c r="D56" s="160">
        <f>B45</f>
        <v>8</v>
      </c>
      <c r="E56" s="161" t="str">
        <f>C45</f>
        <v>Faller, Lena</v>
      </c>
      <c r="F56" s="162">
        <v>6</v>
      </c>
      <c r="G56" s="163">
        <f>IF(J56="","",IF(J56&gt;L56,1,0)+IF(M56&gt;O56,1,0)+IF(P56&gt;R56,1,0)+IF(S56&gt;U56,1,0)+IF(V56&gt;X56,1,0))</f>
        <v>3</v>
      </c>
      <c r="H56" s="164" t="str">
        <f>IF(I56&lt;&gt;"",":","")</f>
        <v>:</v>
      </c>
      <c r="I56" s="165">
        <f>IF(L56="","",IF(L56&gt;J56,1,0)+IF(O56&gt;M56,1,0)+IF(R56&gt;P56,1,0)+IF(U56&gt;S56,1,0)+IF(X56&gt;V56,1,0))</f>
        <v>2</v>
      </c>
      <c r="J56" s="170">
        <v>9</v>
      </c>
      <c r="K56" s="164" t="str">
        <f>IF(L56&lt;&gt;"",":","")</f>
        <v>:</v>
      </c>
      <c r="L56" s="171">
        <v>11</v>
      </c>
      <c r="M56" s="170">
        <v>11</v>
      </c>
      <c r="N56" s="164" t="str">
        <f>IF(O56&lt;&gt;"",":","")</f>
        <v>:</v>
      </c>
      <c r="O56" s="171">
        <v>9</v>
      </c>
      <c r="P56" s="170">
        <v>11</v>
      </c>
      <c r="Q56" s="164" t="str">
        <f>IF(R56&lt;&gt;"",":","")</f>
        <v>:</v>
      </c>
      <c r="R56" s="172">
        <v>3</v>
      </c>
      <c r="S56" s="170">
        <v>9</v>
      </c>
      <c r="T56" s="164" t="str">
        <f>IF(U56&lt;&gt;"",":","")</f>
        <v>:</v>
      </c>
      <c r="U56" s="172">
        <v>11</v>
      </c>
      <c r="V56" s="170">
        <v>11</v>
      </c>
      <c r="W56" s="164" t="str">
        <f>IF(X56&lt;&gt;"",":","")</f>
        <v>:</v>
      </c>
      <c r="X56" s="173">
        <v>6</v>
      </c>
      <c r="Y56" s="5"/>
      <c r="Z56" s="5"/>
      <c r="AA56" s="5"/>
      <c r="AB56" s="5"/>
      <c r="AC56" s="5"/>
      <c r="AD56" s="5"/>
      <c r="AE56" s="5"/>
      <c r="AF56" s="5"/>
      <c r="AG56" s="5"/>
    </row>
    <row r="57" spans="1:33" s="29" customFormat="1" ht="12.75">
      <c r="A57" s="89"/>
      <c r="B57" s="90"/>
      <c r="C57" s="5"/>
      <c r="D57" s="91"/>
      <c r="E57" s="5"/>
      <c r="F57" s="92"/>
      <c r="G57" s="93"/>
      <c r="H57" s="94"/>
      <c r="I57" s="99"/>
      <c r="J57" s="93"/>
      <c r="K57" s="94"/>
      <c r="L57" s="93"/>
      <c r="M57" s="93"/>
      <c r="N57" s="94"/>
      <c r="O57" s="93"/>
      <c r="P57" s="93"/>
      <c r="Q57" s="94"/>
      <c r="R57" s="93"/>
      <c r="S57" s="93"/>
      <c r="T57" s="94"/>
      <c r="U57" s="93"/>
      <c r="V57" s="93"/>
      <c r="W57" s="94"/>
      <c r="X57" s="93"/>
      <c r="Y57" s="5"/>
      <c r="Z57" s="5"/>
      <c r="AA57" s="5"/>
      <c r="AB57" s="5"/>
      <c r="AC57" s="5"/>
      <c r="AD57" s="5"/>
      <c r="AE57" s="5"/>
      <c r="AF57" s="5"/>
      <c r="AG57" s="5"/>
    </row>
    <row r="58" spans="1:6" ht="15" customHeight="1">
      <c r="A58" s="252" t="str">
        <f>Datenblatt!A4</f>
        <v>Mädchen U15</v>
      </c>
      <c r="B58" s="252"/>
      <c r="C58" s="252"/>
      <c r="D58" s="253" t="s">
        <v>67</v>
      </c>
      <c r="E58" s="253"/>
      <c r="F58" s="253"/>
    </row>
    <row r="59" spans="1:33" ht="12.75">
      <c r="A59" s="177"/>
      <c r="B59" s="175" t="s">
        <v>22</v>
      </c>
      <c r="C59" s="175" t="s">
        <v>0</v>
      </c>
      <c r="D59" s="175"/>
      <c r="E59" s="175" t="s">
        <v>1</v>
      </c>
      <c r="F59" s="176" t="s">
        <v>21</v>
      </c>
      <c r="G59" s="257" t="s">
        <v>2</v>
      </c>
      <c r="H59" s="258"/>
      <c r="I59" s="259"/>
      <c r="J59" s="257" t="s">
        <v>3</v>
      </c>
      <c r="K59" s="258"/>
      <c r="L59" s="259"/>
      <c r="M59" s="257" t="s">
        <v>4</v>
      </c>
      <c r="N59" s="258"/>
      <c r="O59" s="259"/>
      <c r="P59" s="257" t="s">
        <v>5</v>
      </c>
      <c r="Q59" s="258"/>
      <c r="R59" s="259"/>
      <c r="S59" s="1"/>
      <c r="T59" s="2" t="s">
        <v>6</v>
      </c>
      <c r="U59" s="3"/>
      <c r="V59" s="1"/>
      <c r="W59" s="2" t="s">
        <v>7</v>
      </c>
      <c r="X59" s="2"/>
      <c r="Y59" s="254" t="s">
        <v>8</v>
      </c>
      <c r="Z59" s="255"/>
      <c r="AA59" s="256"/>
      <c r="AE59" s="4"/>
      <c r="AF59" s="4"/>
      <c r="AG59" s="4"/>
    </row>
    <row r="60" spans="1:33" s="12" customFormat="1" ht="16.5">
      <c r="A60" s="14" t="s">
        <v>2</v>
      </c>
      <c r="B60" s="174">
        <v>32</v>
      </c>
      <c r="C60" s="245" t="str">
        <f>IF(B60="","",VLOOKUP(B60,Mädchen,2))</f>
        <v>Wagner, Sarah</v>
      </c>
      <c r="D60" s="246"/>
      <c r="E60" s="118" t="str">
        <f>IF(B60="","",VLOOKUP(B60,Mädchen,3))</f>
        <v>VfL Sindelfingen</v>
      </c>
      <c r="F60" s="15" t="str">
        <f>IF(B60="","",VLOOKUP(B60,Mädchen,4))</f>
        <v>WH</v>
      </c>
      <c r="G60" s="16"/>
      <c r="H60" s="17"/>
      <c r="I60" s="17"/>
      <c r="J60" s="11">
        <f>IF(G73="",0,G73)</f>
        <v>3</v>
      </c>
      <c r="K60" s="15" t="s">
        <v>9</v>
      </c>
      <c r="L60" s="31">
        <f>IF(I73="",0,I73)</f>
        <v>0</v>
      </c>
      <c r="M60" s="11">
        <f>IF(G70="",0,G70)</f>
        <v>3</v>
      </c>
      <c r="N60" s="15" t="s">
        <v>9</v>
      </c>
      <c r="O60" s="31">
        <f>IF(I70="",0,I70)</f>
        <v>0</v>
      </c>
      <c r="P60" s="11">
        <f>IF(G67="",0,G67)</f>
        <v>3</v>
      </c>
      <c r="Q60" s="15" t="s">
        <v>9</v>
      </c>
      <c r="R60" s="31">
        <f>IF(I67="",0,I67)</f>
        <v>0</v>
      </c>
      <c r="S60" s="95">
        <f>IF(J60=3,1,0)+IF(M60=3,1,0)+IF(P60=3,1,0)</f>
        <v>3</v>
      </c>
      <c r="T60" s="18" t="s">
        <v>9</v>
      </c>
      <c r="U60" s="96">
        <f>IF(L60=3,1,0)+IF(O60=3,1,0)+IF(R60=3,1,0)</f>
        <v>0</v>
      </c>
      <c r="V60" s="97">
        <f>G60+J60+M60+P60</f>
        <v>9</v>
      </c>
      <c r="W60" s="18" t="s">
        <v>9</v>
      </c>
      <c r="X60" s="96">
        <f>I60+L60+O60+R60</f>
        <v>0</v>
      </c>
      <c r="Y60" s="248">
        <f>COUNTIF(AC60:AE60,"&lt;0")+1</f>
        <v>1</v>
      </c>
      <c r="Z60" s="249"/>
      <c r="AA60" s="250"/>
      <c r="AB60" s="12">
        <f>100*S60-100*U60+V60-X60</f>
        <v>309</v>
      </c>
      <c r="AC60" s="12">
        <f>AB60-AB61</f>
        <v>207</v>
      </c>
      <c r="AD60" s="12">
        <f>AB60-AB62</f>
        <v>615</v>
      </c>
      <c r="AE60" s="19">
        <f>AB60-AB63</f>
        <v>414</v>
      </c>
      <c r="AF60" s="20"/>
      <c r="AG60" s="19"/>
    </row>
    <row r="61" spans="1:33" s="12" customFormat="1" ht="16.5">
      <c r="A61" s="14" t="s">
        <v>3</v>
      </c>
      <c r="B61" s="174">
        <v>20</v>
      </c>
      <c r="C61" s="245" t="str">
        <f>IF(B61="","",VLOOKUP(B61,Mädchen,2))</f>
        <v>Chiarello, Lisa</v>
      </c>
      <c r="D61" s="246"/>
      <c r="E61" s="118" t="str">
        <f>IF(B61="","",VLOOKUP(B61,Mädchen,3))</f>
        <v>NSU Neckarsulm</v>
      </c>
      <c r="F61" s="15" t="str">
        <f>IF(B61="","",VLOOKUP(B61,Mädchen,4))</f>
        <v>WH</v>
      </c>
      <c r="G61" s="11">
        <f>IF(I73="",0,I73)</f>
        <v>0</v>
      </c>
      <c r="H61" s="15" t="s">
        <v>9</v>
      </c>
      <c r="I61" s="179">
        <f>IF(G73="",0,G73)</f>
        <v>3</v>
      </c>
      <c r="J61" s="16"/>
      <c r="K61" s="17"/>
      <c r="L61" s="32"/>
      <c r="M61" s="11">
        <f>IF(G68="",0,G68)</f>
        <v>3</v>
      </c>
      <c r="N61" s="15" t="s">
        <v>9</v>
      </c>
      <c r="O61" s="31">
        <f>IF(I68="",0,I68)</f>
        <v>1</v>
      </c>
      <c r="P61" s="11">
        <f>IF(G71="",0,G71)</f>
        <v>3</v>
      </c>
      <c r="Q61" s="15" t="s">
        <v>9</v>
      </c>
      <c r="R61" s="31">
        <f>IF(I71="",0,I71)</f>
        <v>0</v>
      </c>
      <c r="S61" s="95">
        <f>IF(G61=3,1,0)+IF(M61=3,1,0)+IF(P61=3,1,0)</f>
        <v>2</v>
      </c>
      <c r="T61" s="18" t="s">
        <v>9</v>
      </c>
      <c r="U61" s="96">
        <f>IF(I61=3,1,0)+IF(O61=3,1,0)+IF(R61=3,1,0)</f>
        <v>1</v>
      </c>
      <c r="V61" s="97">
        <f>G61+J61+M61+P61</f>
        <v>6</v>
      </c>
      <c r="W61" s="18" t="s">
        <v>9</v>
      </c>
      <c r="X61" s="96">
        <f>I61+L61+O61+R61</f>
        <v>4</v>
      </c>
      <c r="Y61" s="248">
        <f>COUNTIF(AC61:AE61,"&lt;0")+1</f>
        <v>2</v>
      </c>
      <c r="Z61" s="249"/>
      <c r="AA61" s="250"/>
      <c r="AB61" s="12">
        <f>100*S61-100*U61+V61-X61</f>
        <v>102</v>
      </c>
      <c r="AC61" s="12">
        <f>AB61-AB60</f>
        <v>-207</v>
      </c>
      <c r="AD61" s="12">
        <f>AB61-AB62</f>
        <v>408</v>
      </c>
      <c r="AE61" s="19">
        <f>AB61-AB63</f>
        <v>207</v>
      </c>
      <c r="AF61" s="20"/>
      <c r="AG61" s="19"/>
    </row>
    <row r="62" spans="1:33" s="12" customFormat="1" ht="16.5">
      <c r="A62" s="14" t="s">
        <v>4</v>
      </c>
      <c r="B62" s="174">
        <v>9</v>
      </c>
      <c r="C62" s="245" t="str">
        <f>IF(B62="","",VLOOKUP(B62,Mädchen,2))</f>
        <v>Hörig, Jacqueline</v>
      </c>
      <c r="D62" s="246"/>
      <c r="E62" s="118" t="str">
        <f>IF(B62="","",VLOOKUP(B62,Mädchen,3))</f>
        <v>TTG Bischweier</v>
      </c>
      <c r="F62" s="15" t="str">
        <f>IF(B62="","",VLOOKUP(B62,Mädchen,4))</f>
        <v>SB</v>
      </c>
      <c r="G62" s="11">
        <f>IF(I70="",0,I70)</f>
        <v>0</v>
      </c>
      <c r="H62" s="15" t="s">
        <v>9</v>
      </c>
      <c r="I62" s="31">
        <f>IF(G70="",0,G70)</f>
        <v>3</v>
      </c>
      <c r="J62" s="11">
        <f>IF(I68="",0,I68)</f>
        <v>1</v>
      </c>
      <c r="K62" s="15" t="s">
        <v>9</v>
      </c>
      <c r="L62" s="31">
        <f>IF(G68="",0,G68)</f>
        <v>3</v>
      </c>
      <c r="M62" s="16"/>
      <c r="N62" s="21"/>
      <c r="O62" s="32"/>
      <c r="P62" s="11">
        <f>IF(G74="",0,G74)</f>
        <v>2</v>
      </c>
      <c r="Q62" s="15" t="s">
        <v>9</v>
      </c>
      <c r="R62" s="31">
        <f>IF(I74="",0,I74)</f>
        <v>3</v>
      </c>
      <c r="S62" s="95">
        <f>IF(J62=3,1,0)+IF(G62=3,1,0)+IF(P62=3,1,0)</f>
        <v>0</v>
      </c>
      <c r="T62" s="18" t="s">
        <v>9</v>
      </c>
      <c r="U62" s="96">
        <f>IF(L62=3,1,0)+IF(I62=3,1,0)+IF(R62=3,1,0)</f>
        <v>3</v>
      </c>
      <c r="V62" s="97">
        <f>G62+J62+M62+P62</f>
        <v>3</v>
      </c>
      <c r="W62" s="18" t="s">
        <v>9</v>
      </c>
      <c r="X62" s="96">
        <f>I62+L62+O62+R62</f>
        <v>9</v>
      </c>
      <c r="Y62" s="248">
        <f>COUNTIF(AC62:AE62,"&lt;0")+1</f>
        <v>4</v>
      </c>
      <c r="Z62" s="249"/>
      <c r="AA62" s="250"/>
      <c r="AB62" s="12">
        <f>100*S62-100*U62+V62-X62</f>
        <v>-306</v>
      </c>
      <c r="AC62" s="12">
        <f>AB62-AB60</f>
        <v>-615</v>
      </c>
      <c r="AD62" s="12">
        <f>AB62-AB61</f>
        <v>-408</v>
      </c>
      <c r="AE62" s="19">
        <f>AB62-AB63</f>
        <v>-201</v>
      </c>
      <c r="AF62" s="20"/>
      <c r="AG62" s="19"/>
    </row>
    <row r="63" spans="1:33" s="12" customFormat="1" ht="16.5">
      <c r="A63" s="14" t="s">
        <v>5</v>
      </c>
      <c r="B63" s="174">
        <v>4</v>
      </c>
      <c r="C63" s="245" t="str">
        <f>IF(B63="","",VLOOKUP(B63,Mädchen,2))</f>
        <v>Reisig, Anne</v>
      </c>
      <c r="D63" s="246"/>
      <c r="E63" s="118" t="str">
        <f>IF(B63="","",VLOOKUP(B63,Mädchen,3))</f>
        <v>TTV Weinheim-West</v>
      </c>
      <c r="F63" s="15" t="str">
        <f>IF(B63="","",VLOOKUP(B63,Mädchen,4))</f>
        <v>BD</v>
      </c>
      <c r="G63" s="11">
        <f>IF(I67="",0,I67)</f>
        <v>0</v>
      </c>
      <c r="H63" s="15" t="s">
        <v>9</v>
      </c>
      <c r="I63" s="31">
        <f>IF(G67="",0,G67)</f>
        <v>3</v>
      </c>
      <c r="J63" s="11">
        <f>IF(I71="",0,I71)</f>
        <v>0</v>
      </c>
      <c r="K63" s="15" t="s">
        <v>9</v>
      </c>
      <c r="L63" s="31">
        <f>IF(G71="",0,G71)</f>
        <v>3</v>
      </c>
      <c r="M63" s="11">
        <f>IF(I74="",0,I74)</f>
        <v>3</v>
      </c>
      <c r="N63" s="15" t="s">
        <v>9</v>
      </c>
      <c r="O63" s="31">
        <f>IF(G74="",0,G74)</f>
        <v>2</v>
      </c>
      <c r="P63" s="16"/>
      <c r="Q63" s="21"/>
      <c r="R63" s="32"/>
      <c r="S63" s="95">
        <f>IF(J63=3,1,0)+IF(M63=3,1,0)+IF(G63=3,1,0)</f>
        <v>1</v>
      </c>
      <c r="T63" s="18" t="s">
        <v>9</v>
      </c>
      <c r="U63" s="96">
        <f>IF(L63=3,1,0)+IF(O63=3,1,0)+IF(I63=3,1,0)</f>
        <v>2</v>
      </c>
      <c r="V63" s="97">
        <f>G63+J63+M63+P63</f>
        <v>3</v>
      </c>
      <c r="W63" s="18" t="s">
        <v>9</v>
      </c>
      <c r="X63" s="96">
        <f>I63+L63+O63+R63</f>
        <v>8</v>
      </c>
      <c r="Y63" s="248">
        <f>COUNTIF(AC63:AE63,"&lt;0")+1</f>
        <v>3</v>
      </c>
      <c r="Z63" s="249"/>
      <c r="AA63" s="250"/>
      <c r="AB63" s="12">
        <f>100*S63-100*U63+V63-X63</f>
        <v>-105</v>
      </c>
      <c r="AC63" s="12">
        <f>AB63-AB60</f>
        <v>-414</v>
      </c>
      <c r="AD63" s="12">
        <f>AB63-AB61</f>
        <v>-207</v>
      </c>
      <c r="AE63" s="19">
        <f>AB63-AB62</f>
        <v>201</v>
      </c>
      <c r="AF63" s="20"/>
      <c r="AG63" s="19"/>
    </row>
    <row r="64" ht="6.75" customHeight="1" thickBot="1"/>
    <row r="65" spans="1:33" s="23" customFormat="1" ht="13.5">
      <c r="A65" s="145" t="s">
        <v>18</v>
      </c>
      <c r="B65" s="146"/>
      <c r="C65" s="146"/>
      <c r="D65" s="147"/>
      <c r="E65" s="147"/>
      <c r="F65" s="147"/>
      <c r="G65" s="147" t="s">
        <v>19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24" s="13" customFormat="1" ht="12">
      <c r="A66" s="149" t="s">
        <v>92</v>
      </c>
      <c r="B66" s="150"/>
      <c r="C66" s="151" t="s">
        <v>24</v>
      </c>
      <c r="D66" s="152">
        <v>0.4826388888888889</v>
      </c>
      <c r="E66" s="150"/>
      <c r="F66" s="153" t="s">
        <v>23</v>
      </c>
      <c r="G66" s="150"/>
      <c r="H66" s="150"/>
      <c r="I66" s="150"/>
      <c r="J66" s="251" t="s">
        <v>20</v>
      </c>
      <c r="K66" s="251"/>
      <c r="L66" s="251"/>
      <c r="M66" s="251" t="s">
        <v>25</v>
      </c>
      <c r="N66" s="251"/>
      <c r="O66" s="251"/>
      <c r="P66" s="251" t="s">
        <v>26</v>
      </c>
      <c r="Q66" s="251"/>
      <c r="R66" s="251"/>
      <c r="S66" s="251" t="s">
        <v>89</v>
      </c>
      <c r="T66" s="251"/>
      <c r="U66" s="251"/>
      <c r="V66" s="251" t="s">
        <v>90</v>
      </c>
      <c r="W66" s="251"/>
      <c r="X66" s="260"/>
    </row>
    <row r="67" spans="1:33" s="29" customFormat="1" ht="12.75">
      <c r="A67" s="154" t="s">
        <v>16</v>
      </c>
      <c r="B67" s="24">
        <f>B60</f>
        <v>32</v>
      </c>
      <c r="C67" s="78" t="str">
        <f>C60</f>
        <v>Wagner, Sarah</v>
      </c>
      <c r="D67" s="25">
        <f>B63</f>
        <v>4</v>
      </c>
      <c r="E67" s="77" t="str">
        <f>C63</f>
        <v>Reisig, Anne</v>
      </c>
      <c r="F67" s="26">
        <v>7</v>
      </c>
      <c r="G67" s="27">
        <f>IF(J67="","",IF(J67&gt;L67,1,0)+IF(M67&gt;O67,1,0)+IF(P67&gt;R67,1,0)+IF(S67&gt;U67,1,0)+IF(V67&gt;X67,1,0))</f>
        <v>3</v>
      </c>
      <c r="H67" s="28" t="str">
        <f>IF(I67&lt;&gt;"",":","")</f>
        <v>:</v>
      </c>
      <c r="I67" s="98">
        <f>IF(L67="","",IF(L67&gt;J67,1,0)+IF(O67&gt;M67,1,0)+IF(R67&gt;P67,1,0)+IF(U67&gt;S67,1,0)+IF(X67&gt;V67,1,0))</f>
        <v>0</v>
      </c>
      <c r="J67" s="166">
        <v>11</v>
      </c>
      <c r="K67" s="28" t="str">
        <f>IF(L67&lt;&gt;"",":","")</f>
        <v>:</v>
      </c>
      <c r="L67" s="167">
        <v>8</v>
      </c>
      <c r="M67" s="166">
        <v>11</v>
      </c>
      <c r="N67" s="28" t="str">
        <f>IF(O67&lt;&gt;"",":","")</f>
        <v>:</v>
      </c>
      <c r="O67" s="167">
        <v>9</v>
      </c>
      <c r="P67" s="166">
        <v>11</v>
      </c>
      <c r="Q67" s="28" t="str">
        <f>IF(R67&lt;&gt;"",":","")</f>
        <v>:</v>
      </c>
      <c r="R67" s="168">
        <v>3</v>
      </c>
      <c r="S67" s="166"/>
      <c r="T67" s="28">
        <f>IF(U67&lt;&gt;"",":","")</f>
      </c>
      <c r="U67" s="168"/>
      <c r="V67" s="166"/>
      <c r="W67" s="28">
        <f>IF(X67&lt;&gt;"",":","")</f>
      </c>
      <c r="X67" s="169"/>
      <c r="Y67" s="5"/>
      <c r="Z67" s="5"/>
      <c r="AA67" s="5"/>
      <c r="AB67" s="5"/>
      <c r="AC67" s="5"/>
      <c r="AD67" s="5"/>
      <c r="AE67" s="5"/>
      <c r="AF67" s="5"/>
      <c r="AG67" s="5"/>
    </row>
    <row r="68" spans="1:33" s="29" customFormat="1" ht="12.75">
      <c r="A68" s="155" t="s">
        <v>17</v>
      </c>
      <c r="B68" s="24">
        <f>B61</f>
        <v>20</v>
      </c>
      <c r="C68" s="78" t="str">
        <f>C61</f>
        <v>Chiarello, Lisa</v>
      </c>
      <c r="D68" s="25">
        <f>B62</f>
        <v>9</v>
      </c>
      <c r="E68" s="77" t="str">
        <f>C62</f>
        <v>Hörig, Jacqueline</v>
      </c>
      <c r="F68" s="30">
        <v>8</v>
      </c>
      <c r="G68" s="27">
        <f>IF(J68="","",IF(J68&gt;L68,1,0)+IF(M68&gt;O68,1,0)+IF(P68&gt;R68,1,0)+IF(S68&gt;U68,1,0)+IF(V68&gt;X68,1,0))</f>
        <v>3</v>
      </c>
      <c r="H68" s="28" t="str">
        <f>IF(I68&lt;&gt;"",":","")</f>
        <v>:</v>
      </c>
      <c r="I68" s="98">
        <f>IF(L68="","",IF(L68&gt;J68,1,0)+IF(O68&gt;M68,1,0)+IF(R68&gt;P68,1,0)+IF(U68&gt;S68,1,0)+IF(X68&gt;V68,1,0))</f>
        <v>1</v>
      </c>
      <c r="J68" s="166">
        <v>11</v>
      </c>
      <c r="K68" s="28" t="str">
        <f>IF(L68&lt;&gt;"",":","")</f>
        <v>:</v>
      </c>
      <c r="L68" s="167">
        <v>1</v>
      </c>
      <c r="M68" s="166">
        <v>11</v>
      </c>
      <c r="N68" s="28" t="str">
        <f>IF(O68&lt;&gt;"",":","")</f>
        <v>:</v>
      </c>
      <c r="O68" s="167">
        <v>3</v>
      </c>
      <c r="P68" s="166">
        <v>9</v>
      </c>
      <c r="Q68" s="28" t="str">
        <f>IF(R68&lt;&gt;"",":","")</f>
        <v>:</v>
      </c>
      <c r="R68" s="168">
        <v>11</v>
      </c>
      <c r="S68" s="166">
        <v>11</v>
      </c>
      <c r="T68" s="28" t="str">
        <f>IF(U68&lt;&gt;"",":","")</f>
        <v>:</v>
      </c>
      <c r="U68" s="168">
        <v>9</v>
      </c>
      <c r="V68" s="166"/>
      <c r="W68" s="28">
        <f>IF(X68&lt;&gt;"",":","")</f>
      </c>
      <c r="X68" s="169"/>
      <c r="Y68" s="5"/>
      <c r="Z68" s="5"/>
      <c r="AA68" s="5"/>
      <c r="AB68" s="5"/>
      <c r="AC68" s="5"/>
      <c r="AD68" s="5"/>
      <c r="AE68" s="5"/>
      <c r="AF68" s="5"/>
      <c r="AG68" s="5"/>
    </row>
    <row r="69" spans="1:24" s="13" customFormat="1" ht="12">
      <c r="A69" s="149" t="s">
        <v>12</v>
      </c>
      <c r="B69" s="150"/>
      <c r="C69" s="151" t="s">
        <v>24</v>
      </c>
      <c r="D69" s="152">
        <v>0.5555555555555556</v>
      </c>
      <c r="E69" s="150"/>
      <c r="F69" s="153"/>
      <c r="G69" s="150"/>
      <c r="H69" s="150"/>
      <c r="I69" s="156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61"/>
    </row>
    <row r="70" spans="1:33" s="29" customFormat="1" ht="12.75">
      <c r="A70" s="154" t="s">
        <v>10</v>
      </c>
      <c r="B70" s="24">
        <f>B60</f>
        <v>32</v>
      </c>
      <c r="C70" s="78" t="str">
        <f>C60</f>
        <v>Wagner, Sarah</v>
      </c>
      <c r="D70" s="25">
        <f>B62</f>
        <v>9</v>
      </c>
      <c r="E70" s="77" t="str">
        <f>C62</f>
        <v>Hörig, Jacqueline</v>
      </c>
      <c r="F70" s="26">
        <v>7</v>
      </c>
      <c r="G70" s="27">
        <f>IF(J70="","",IF(J70&gt;L70,1,0)+IF(M70&gt;O70,1,0)+IF(P70&gt;R70,1,0)+IF(S70&gt;U70,1,0)+IF(V70&gt;X70,1,0))</f>
        <v>3</v>
      </c>
      <c r="H70" s="28" t="str">
        <f>IF(I70&lt;&gt;"",":","")</f>
        <v>:</v>
      </c>
      <c r="I70" s="98">
        <f>IF(L70="","",IF(L70&gt;J70,1,0)+IF(O70&gt;M70,1,0)+IF(R70&gt;P70,1,0)+IF(U70&gt;S70,1,0)+IF(X70&gt;V70,1,0))</f>
        <v>0</v>
      </c>
      <c r="J70" s="166">
        <v>11</v>
      </c>
      <c r="K70" s="28" t="str">
        <f>IF(L70&lt;&gt;"",":","")</f>
        <v>:</v>
      </c>
      <c r="L70" s="167">
        <v>3</v>
      </c>
      <c r="M70" s="166">
        <v>11</v>
      </c>
      <c r="N70" s="28" t="str">
        <f>IF(O70&lt;&gt;"",":","")</f>
        <v>:</v>
      </c>
      <c r="O70" s="167">
        <v>5</v>
      </c>
      <c r="P70" s="166">
        <v>11</v>
      </c>
      <c r="Q70" s="28" t="str">
        <f>IF(R70&lt;&gt;"",":","")</f>
        <v>:</v>
      </c>
      <c r="R70" s="168">
        <v>9</v>
      </c>
      <c r="S70" s="166"/>
      <c r="T70" s="28">
        <f>IF(U70&lt;&gt;"",":","")</f>
      </c>
      <c r="U70" s="168"/>
      <c r="V70" s="166"/>
      <c r="W70" s="28">
        <f>IF(X70&lt;&gt;"",":","")</f>
      </c>
      <c r="X70" s="169"/>
      <c r="Y70" s="5"/>
      <c r="Z70" s="5"/>
      <c r="AA70" s="5"/>
      <c r="AB70" s="5"/>
      <c r="AC70" s="5"/>
      <c r="AD70" s="5"/>
      <c r="AE70" s="5"/>
      <c r="AF70" s="5"/>
      <c r="AG70" s="5"/>
    </row>
    <row r="71" spans="1:33" s="29" customFormat="1" ht="12.75">
      <c r="A71" s="155" t="s">
        <v>14</v>
      </c>
      <c r="B71" s="24">
        <f>B61</f>
        <v>20</v>
      </c>
      <c r="C71" s="78" t="str">
        <f>C61</f>
        <v>Chiarello, Lisa</v>
      </c>
      <c r="D71" s="25">
        <f>B63</f>
        <v>4</v>
      </c>
      <c r="E71" s="77" t="str">
        <f>C63</f>
        <v>Reisig, Anne</v>
      </c>
      <c r="F71" s="30">
        <v>8</v>
      </c>
      <c r="G71" s="27">
        <f>IF(J71="","",IF(J71&gt;L71,1,0)+IF(M71&gt;O71,1,0)+IF(P71&gt;R71,1,0)+IF(S71&gt;U71,1,0)+IF(V71&gt;X71,1,0))</f>
        <v>3</v>
      </c>
      <c r="H71" s="28" t="str">
        <f>IF(I71&lt;&gt;"",":","")</f>
        <v>:</v>
      </c>
      <c r="I71" s="98">
        <f>IF(L71="","",IF(L71&gt;J71,1,0)+IF(O71&gt;M71,1,0)+IF(R71&gt;P71,1,0)+IF(U71&gt;S71,1,0)+IF(X71&gt;V71,1,0))</f>
        <v>0</v>
      </c>
      <c r="J71" s="166">
        <v>11</v>
      </c>
      <c r="K71" s="28" t="str">
        <f>IF(L71&lt;&gt;"",":","")</f>
        <v>:</v>
      </c>
      <c r="L71" s="167">
        <v>3</v>
      </c>
      <c r="M71" s="166">
        <v>12</v>
      </c>
      <c r="N71" s="28" t="str">
        <f>IF(O71&lt;&gt;"",":","")</f>
        <v>:</v>
      </c>
      <c r="O71" s="167">
        <v>10</v>
      </c>
      <c r="P71" s="166">
        <v>11</v>
      </c>
      <c r="Q71" s="28" t="str">
        <f>IF(R71&lt;&gt;"",":","")</f>
        <v>:</v>
      </c>
      <c r="R71" s="168">
        <v>6</v>
      </c>
      <c r="S71" s="166"/>
      <c r="T71" s="28">
        <f>IF(U71&lt;&gt;"",":","")</f>
      </c>
      <c r="U71" s="168"/>
      <c r="V71" s="166"/>
      <c r="W71" s="28">
        <f>IF(X71&lt;&gt;"",":","")</f>
      </c>
      <c r="X71" s="169"/>
      <c r="Y71" s="5"/>
      <c r="Z71" s="5"/>
      <c r="AA71" s="5"/>
      <c r="AB71" s="5"/>
      <c r="AC71" s="5"/>
      <c r="AD71" s="5"/>
      <c r="AE71" s="5"/>
      <c r="AF71" s="5"/>
      <c r="AG71" s="5"/>
    </row>
    <row r="72" spans="1:24" s="13" customFormat="1" ht="12">
      <c r="A72" s="149" t="s">
        <v>15</v>
      </c>
      <c r="B72" s="150"/>
      <c r="C72" s="151" t="s">
        <v>24</v>
      </c>
      <c r="D72" s="152">
        <v>0.6284722222222222</v>
      </c>
      <c r="E72" s="150"/>
      <c r="F72" s="153"/>
      <c r="G72" s="150"/>
      <c r="H72" s="150"/>
      <c r="I72" s="156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61"/>
    </row>
    <row r="73" spans="1:33" s="29" customFormat="1" ht="12.75">
      <c r="A73" s="154" t="s">
        <v>13</v>
      </c>
      <c r="B73" s="24">
        <f>B60</f>
        <v>32</v>
      </c>
      <c r="C73" s="78" t="str">
        <f>C60</f>
        <v>Wagner, Sarah</v>
      </c>
      <c r="D73" s="25">
        <f>B61</f>
        <v>20</v>
      </c>
      <c r="E73" s="77" t="str">
        <f>C61</f>
        <v>Chiarello, Lisa</v>
      </c>
      <c r="F73" s="26">
        <v>7</v>
      </c>
      <c r="G73" s="27">
        <f>IF(J73="","",IF(J73&gt;L73,1,0)+IF(M73&gt;O73,1,0)+IF(P73&gt;R73,1,0)+IF(S73&gt;U73,1,0)+IF(V73&gt;X73,1,0))</f>
        <v>3</v>
      </c>
      <c r="H73" s="28" t="str">
        <f>IF(I73&lt;&gt;"",":","")</f>
        <v>:</v>
      </c>
      <c r="I73" s="98">
        <f>IF(L73="","",IF(L73&gt;J73,1,0)+IF(O73&gt;M73,1,0)+IF(R73&gt;P73,1,0)+IF(U73&gt;S73,1,0)+IF(X73&gt;V73,1,0))</f>
        <v>0</v>
      </c>
      <c r="J73" s="166">
        <v>11</v>
      </c>
      <c r="K73" s="28" t="str">
        <f>IF(L73&lt;&gt;"",":","")</f>
        <v>:</v>
      </c>
      <c r="L73" s="167">
        <v>8</v>
      </c>
      <c r="M73" s="166">
        <v>11</v>
      </c>
      <c r="N73" s="28" t="str">
        <f>IF(O73&lt;&gt;"",":","")</f>
        <v>:</v>
      </c>
      <c r="O73" s="167">
        <v>9</v>
      </c>
      <c r="P73" s="166">
        <v>11</v>
      </c>
      <c r="Q73" s="28" t="str">
        <f>IF(R73&lt;&gt;"",":","")</f>
        <v>:</v>
      </c>
      <c r="R73" s="168">
        <v>8</v>
      </c>
      <c r="S73" s="166"/>
      <c r="T73" s="28">
        <f>IF(U73&lt;&gt;"",":","")</f>
      </c>
      <c r="U73" s="168"/>
      <c r="V73" s="166"/>
      <c r="W73" s="28">
        <f>IF(X73&lt;&gt;"",":","")</f>
      </c>
      <c r="X73" s="169"/>
      <c r="Y73" s="5"/>
      <c r="Z73" s="5"/>
      <c r="AA73" s="5"/>
      <c r="AB73" s="5"/>
      <c r="AC73" s="5"/>
      <c r="AD73" s="5"/>
      <c r="AE73" s="5"/>
      <c r="AF73" s="5"/>
      <c r="AG73" s="5"/>
    </row>
    <row r="74" spans="1:33" s="29" customFormat="1" ht="13.5" thickBot="1">
      <c r="A74" s="157" t="s">
        <v>11</v>
      </c>
      <c r="B74" s="158">
        <f>B62</f>
        <v>9</v>
      </c>
      <c r="C74" s="159" t="str">
        <f>C62</f>
        <v>Hörig, Jacqueline</v>
      </c>
      <c r="D74" s="160">
        <f>B63</f>
        <v>4</v>
      </c>
      <c r="E74" s="161" t="str">
        <f>C63</f>
        <v>Reisig, Anne</v>
      </c>
      <c r="F74" s="162">
        <v>8</v>
      </c>
      <c r="G74" s="163">
        <f>IF(J74="","",IF(J74&gt;L74,1,0)+IF(M74&gt;O74,1,0)+IF(P74&gt;R74,1,0)+IF(S74&gt;U74,1,0)+IF(V74&gt;X74,1,0))</f>
        <v>2</v>
      </c>
      <c r="H74" s="164" t="str">
        <f>IF(I74&lt;&gt;"",":","")</f>
        <v>:</v>
      </c>
      <c r="I74" s="165">
        <f>IF(L74="","",IF(L74&gt;J74,1,0)+IF(O74&gt;M74,1,0)+IF(R74&gt;P74,1,0)+IF(U74&gt;S74,1,0)+IF(X74&gt;V74,1,0))</f>
        <v>3</v>
      </c>
      <c r="J74" s="170">
        <v>11</v>
      </c>
      <c r="K74" s="164" t="str">
        <f>IF(L74&lt;&gt;"",":","")</f>
        <v>:</v>
      </c>
      <c r="L74" s="171">
        <v>8</v>
      </c>
      <c r="M74" s="170">
        <v>7</v>
      </c>
      <c r="N74" s="164" t="str">
        <f>IF(O74&lt;&gt;"",":","")</f>
        <v>:</v>
      </c>
      <c r="O74" s="171">
        <v>11</v>
      </c>
      <c r="P74" s="170">
        <v>11</v>
      </c>
      <c r="Q74" s="164" t="str">
        <f>IF(R74&lt;&gt;"",":","")</f>
        <v>:</v>
      </c>
      <c r="R74" s="172">
        <v>5</v>
      </c>
      <c r="S74" s="170">
        <v>9</v>
      </c>
      <c r="T74" s="164" t="str">
        <f>IF(U74&lt;&gt;"",":","")</f>
        <v>:</v>
      </c>
      <c r="U74" s="172">
        <v>11</v>
      </c>
      <c r="V74" s="170">
        <v>5</v>
      </c>
      <c r="W74" s="164" t="str">
        <f>IF(X74&lt;&gt;"",":","")</f>
        <v>:</v>
      </c>
      <c r="X74" s="173">
        <v>11</v>
      </c>
      <c r="Y74" s="5"/>
      <c r="Z74" s="5"/>
      <c r="AA74" s="5"/>
      <c r="AB74" s="5"/>
      <c r="AC74" s="5"/>
      <c r="AD74" s="5"/>
      <c r="AE74" s="5"/>
      <c r="AF74" s="5"/>
      <c r="AG74" s="5"/>
    </row>
  </sheetData>
  <sheetProtection sheet="1" formatCells="0" formatColumns="0" selectLockedCells="1"/>
  <mergeCells count="122">
    <mergeCell ref="A2:AA2"/>
    <mergeCell ref="S69:U69"/>
    <mergeCell ref="V69:X69"/>
    <mergeCell ref="Y9:AA9"/>
    <mergeCell ref="S12:U12"/>
    <mergeCell ref="S15:U15"/>
    <mergeCell ref="S18:U18"/>
    <mergeCell ref="V12:X12"/>
    <mergeCell ref="V15:X15"/>
    <mergeCell ref="Y5:AA5"/>
    <mergeCell ref="S72:U72"/>
    <mergeCell ref="V72:X72"/>
    <mergeCell ref="S51:U51"/>
    <mergeCell ref="V51:X51"/>
    <mergeCell ref="S54:U54"/>
    <mergeCell ref="V54:X54"/>
    <mergeCell ref="V66:X66"/>
    <mergeCell ref="S66:U66"/>
    <mergeCell ref="C7:D7"/>
    <mergeCell ref="C8:D8"/>
    <mergeCell ref="P5:R5"/>
    <mergeCell ref="Y6:AA6"/>
    <mergeCell ref="Y7:AA7"/>
    <mergeCell ref="Y8:AA8"/>
    <mergeCell ref="M5:O5"/>
    <mergeCell ref="V18:X18"/>
    <mergeCell ref="J15:L15"/>
    <mergeCell ref="M15:O15"/>
    <mergeCell ref="P15:R15"/>
    <mergeCell ref="J18:L18"/>
    <mergeCell ref="M18:O18"/>
    <mergeCell ref="P18:R18"/>
    <mergeCell ref="A1:AA1"/>
    <mergeCell ref="J12:L12"/>
    <mergeCell ref="M12:O12"/>
    <mergeCell ref="P12:R12"/>
    <mergeCell ref="A4:C4"/>
    <mergeCell ref="D4:F4"/>
    <mergeCell ref="G5:I5"/>
    <mergeCell ref="J5:L5"/>
    <mergeCell ref="C9:D9"/>
    <mergeCell ref="C6:D6"/>
    <mergeCell ref="A22:C22"/>
    <mergeCell ref="P23:R23"/>
    <mergeCell ref="D22:F22"/>
    <mergeCell ref="G23:I23"/>
    <mergeCell ref="J23:L23"/>
    <mergeCell ref="M23:O23"/>
    <mergeCell ref="S30:U30"/>
    <mergeCell ref="J30:L30"/>
    <mergeCell ref="M30:O30"/>
    <mergeCell ref="Y23:AA23"/>
    <mergeCell ref="Y27:AA27"/>
    <mergeCell ref="C24:D24"/>
    <mergeCell ref="Y24:AA24"/>
    <mergeCell ref="V30:X30"/>
    <mergeCell ref="S36:U36"/>
    <mergeCell ref="V36:X36"/>
    <mergeCell ref="S33:U33"/>
    <mergeCell ref="P30:R30"/>
    <mergeCell ref="C25:D25"/>
    <mergeCell ref="Y25:AA25"/>
    <mergeCell ref="C27:D27"/>
    <mergeCell ref="C26:D26"/>
    <mergeCell ref="Y26:AA26"/>
    <mergeCell ref="M41:O41"/>
    <mergeCell ref="P41:R41"/>
    <mergeCell ref="Y41:AA41"/>
    <mergeCell ref="V33:X33"/>
    <mergeCell ref="J36:L36"/>
    <mergeCell ref="M36:O36"/>
    <mergeCell ref="P36:R36"/>
    <mergeCell ref="J33:L33"/>
    <mergeCell ref="M33:O33"/>
    <mergeCell ref="P33:R33"/>
    <mergeCell ref="J51:L51"/>
    <mergeCell ref="M51:O51"/>
    <mergeCell ref="M48:O48"/>
    <mergeCell ref="J54:L54"/>
    <mergeCell ref="Y42:AA42"/>
    <mergeCell ref="Y43:AA43"/>
    <mergeCell ref="Y44:AA44"/>
    <mergeCell ref="Y45:AA45"/>
    <mergeCell ref="P51:R51"/>
    <mergeCell ref="S48:U48"/>
    <mergeCell ref="V48:X48"/>
    <mergeCell ref="P48:R48"/>
    <mergeCell ref="A40:C40"/>
    <mergeCell ref="D40:F40"/>
    <mergeCell ref="G41:I41"/>
    <mergeCell ref="J48:L48"/>
    <mergeCell ref="C44:D44"/>
    <mergeCell ref="C45:D45"/>
    <mergeCell ref="C43:D43"/>
    <mergeCell ref="C42:D42"/>
    <mergeCell ref="J41:L41"/>
    <mergeCell ref="P54:R54"/>
    <mergeCell ref="P59:R59"/>
    <mergeCell ref="M69:O69"/>
    <mergeCell ref="P69:R69"/>
    <mergeCell ref="M54:O54"/>
    <mergeCell ref="M59:O59"/>
    <mergeCell ref="C60:D60"/>
    <mergeCell ref="A58:C58"/>
    <mergeCell ref="D58:F58"/>
    <mergeCell ref="Y60:AA60"/>
    <mergeCell ref="Y59:AA59"/>
    <mergeCell ref="G59:I59"/>
    <mergeCell ref="J59:L59"/>
    <mergeCell ref="J72:L72"/>
    <mergeCell ref="M72:O72"/>
    <mergeCell ref="P72:R72"/>
    <mergeCell ref="J66:L66"/>
    <mergeCell ref="M66:O66"/>
    <mergeCell ref="P66:R66"/>
    <mergeCell ref="C63:D63"/>
    <mergeCell ref="J69:L69"/>
    <mergeCell ref="Y61:AA61"/>
    <mergeCell ref="Y62:AA62"/>
    <mergeCell ref="Y63:AA63"/>
    <mergeCell ref="C61:D61"/>
    <mergeCell ref="C62:D6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25" sqref="A25:C25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5.7109375" style="0" customWidth="1"/>
    <col min="4" max="4" width="5.7109375" style="0" customWidth="1"/>
    <col min="5" max="5" width="17.00390625" style="0" bestFit="1" customWidth="1"/>
    <col min="6" max="6" width="7.7109375" style="0" customWidth="1"/>
    <col min="7" max="7" width="3.00390625" style="0" customWidth="1"/>
    <col min="8" max="8" width="1.57421875" style="0" bestFit="1" customWidth="1"/>
    <col min="9" max="10" width="3.00390625" style="0" bestFit="1" customWidth="1"/>
    <col min="11" max="11" width="1.57421875" style="0" bestFit="1" customWidth="1"/>
    <col min="12" max="13" width="3.00390625" style="0" bestFit="1" customWidth="1"/>
    <col min="14" max="14" width="1.57421875" style="0" bestFit="1" customWidth="1"/>
    <col min="15" max="16" width="3.00390625" style="0" bestFit="1" customWidth="1"/>
    <col min="17" max="17" width="1.57421875" style="0" bestFit="1" customWidth="1"/>
    <col min="18" max="18" width="3.00390625" style="0" bestFit="1" customWidth="1"/>
    <col min="19" max="19" width="3.00390625" style="0" customWidth="1"/>
    <col min="20" max="20" width="1.57421875" style="0" customWidth="1"/>
    <col min="21" max="22" width="3.00390625" style="0" customWidth="1"/>
    <col min="23" max="23" width="1.57421875" style="0" customWidth="1"/>
    <col min="24" max="24" width="3.00390625" style="0" bestFit="1" customWidth="1"/>
    <col min="25" max="25" width="2.140625" style="0" customWidth="1"/>
    <col min="26" max="26" width="0.85546875" style="0" customWidth="1"/>
    <col min="27" max="27" width="2.140625" style="0" customWidth="1"/>
    <col min="28" max="31" width="5.7109375" style="0" hidden="1" customWidth="1"/>
    <col min="32" max="32" width="5.7109375" style="0" customWidth="1"/>
    <col min="33" max="33" width="1.7109375" style="0" customWidth="1"/>
    <col min="34" max="34" width="2.140625" style="0" customWidth="1"/>
    <col min="35" max="35" width="0.71875" style="0" customWidth="1"/>
    <col min="36" max="37" width="2.140625" style="0" customWidth="1"/>
    <col min="38" max="38" width="0.71875" style="0" customWidth="1"/>
    <col min="39" max="40" width="2.140625" style="0" customWidth="1"/>
    <col min="41" max="41" width="0.71875" style="0" customWidth="1"/>
    <col min="42" max="42" width="2.140625" style="0" customWidth="1"/>
  </cols>
  <sheetData>
    <row r="1" spans="1:27" ht="21">
      <c r="A1" s="262" t="str">
        <f>Datenblatt!A1</f>
        <v>14. Baden-Württembergische Einzelmeisterschaften der Jugend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21">
      <c r="A2" s="262" t="str">
        <f>Datenblatt!A2</f>
        <v>am 12./13. Dezember 2009 in Balingen / TTVWH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34" ht="4.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6" ht="15" customHeight="1">
      <c r="A4" s="252" t="str">
        <f>Datenblatt!A4</f>
        <v>Mädchen U15</v>
      </c>
      <c r="B4" s="252"/>
      <c r="C4" s="252"/>
      <c r="D4" s="253" t="s">
        <v>68</v>
      </c>
      <c r="E4" s="253"/>
      <c r="F4" s="253"/>
    </row>
    <row r="5" spans="1:33" ht="12.75">
      <c r="A5" s="177"/>
      <c r="B5" s="175" t="s">
        <v>22</v>
      </c>
      <c r="C5" s="175" t="s">
        <v>0</v>
      </c>
      <c r="D5" s="175"/>
      <c r="E5" s="175" t="s">
        <v>1</v>
      </c>
      <c r="F5" s="176" t="s">
        <v>21</v>
      </c>
      <c r="G5" s="257" t="s">
        <v>2</v>
      </c>
      <c r="H5" s="258"/>
      <c r="I5" s="259"/>
      <c r="J5" s="257" t="s">
        <v>3</v>
      </c>
      <c r="K5" s="258"/>
      <c r="L5" s="259"/>
      <c r="M5" s="257" t="s">
        <v>4</v>
      </c>
      <c r="N5" s="258"/>
      <c r="O5" s="259"/>
      <c r="P5" s="257" t="s">
        <v>5</v>
      </c>
      <c r="Q5" s="258"/>
      <c r="R5" s="259"/>
      <c r="S5" s="1"/>
      <c r="T5" s="2" t="s">
        <v>6</v>
      </c>
      <c r="U5" s="3"/>
      <c r="V5" s="1"/>
      <c r="W5" s="2" t="s">
        <v>7</v>
      </c>
      <c r="X5" s="2"/>
      <c r="Y5" s="254" t="s">
        <v>8</v>
      </c>
      <c r="Z5" s="255"/>
      <c r="AA5" s="256"/>
      <c r="AE5" s="4"/>
      <c r="AF5" s="4"/>
      <c r="AG5" s="4"/>
    </row>
    <row r="6" spans="1:33" s="12" customFormat="1" ht="16.5">
      <c r="A6" s="14" t="s">
        <v>2</v>
      </c>
      <c r="B6" s="174">
        <v>23</v>
      </c>
      <c r="C6" s="245" t="str">
        <f>IF(B6="","",VLOOKUP(B6,Mädchen,2))</f>
        <v>Knochenhauer, Elena</v>
      </c>
      <c r="D6" s="246"/>
      <c r="E6" s="118" t="str">
        <f>IF(B6="","",VLOOKUP(B6,Mädchen,3))</f>
        <v>TSG 1845 Heilbronn</v>
      </c>
      <c r="F6" s="15" t="str">
        <f>IF(B6="","",VLOOKUP(B6,Mädchen,4))</f>
        <v>WH</v>
      </c>
      <c r="G6" s="16"/>
      <c r="H6" s="17"/>
      <c r="I6" s="17"/>
      <c r="J6" s="11">
        <f>IF(G19="",0,G19)</f>
        <v>1</v>
      </c>
      <c r="K6" s="15" t="s">
        <v>9</v>
      </c>
      <c r="L6" s="31">
        <f>IF(I19="",0,I19)</f>
        <v>3</v>
      </c>
      <c r="M6" s="11">
        <f>IF(G16="",0,G16)</f>
        <v>3</v>
      </c>
      <c r="N6" s="15" t="s">
        <v>9</v>
      </c>
      <c r="O6" s="31">
        <f>IF(I16="",0,I16)</f>
        <v>1</v>
      </c>
      <c r="P6" s="11">
        <f>IF(G13="",0,G13)</f>
        <v>3</v>
      </c>
      <c r="Q6" s="15" t="s">
        <v>9</v>
      </c>
      <c r="R6" s="31">
        <f>IF(I13="",0,I13)</f>
        <v>0</v>
      </c>
      <c r="S6" s="95">
        <f>IF(J6=3,1,0)+IF(M6=3,1,0)+IF(P6=3,1,0)</f>
        <v>2</v>
      </c>
      <c r="T6" s="18" t="s">
        <v>9</v>
      </c>
      <c r="U6" s="96">
        <f>IF(L6=3,1,0)+IF(O6=3,1,0)+IF(R6=3,1,0)</f>
        <v>1</v>
      </c>
      <c r="V6" s="97">
        <f>G6+J6+M6+P6</f>
        <v>7</v>
      </c>
      <c r="W6" s="18" t="s">
        <v>9</v>
      </c>
      <c r="X6" s="96">
        <f>I6+L6+O6+R6</f>
        <v>4</v>
      </c>
      <c r="Y6" s="248">
        <f>COUNTIF(AC6:AE6,"&lt;0")+1</f>
        <v>2</v>
      </c>
      <c r="Z6" s="249"/>
      <c r="AA6" s="250"/>
      <c r="AB6" s="12">
        <f>100*S6-100*U6+V6-X6</f>
        <v>103</v>
      </c>
      <c r="AC6" s="12">
        <f>AB6-AB7</f>
        <v>-204</v>
      </c>
      <c r="AD6" s="12">
        <f>AB6-AB8</f>
        <v>204</v>
      </c>
      <c r="AE6" s="19">
        <f>AB6-AB9</f>
        <v>412</v>
      </c>
      <c r="AF6" s="20"/>
      <c r="AG6" s="19"/>
    </row>
    <row r="7" spans="1:33" s="12" customFormat="1" ht="16.5">
      <c r="A7" s="14" t="s">
        <v>3</v>
      </c>
      <c r="B7" s="174">
        <v>15</v>
      </c>
      <c r="C7" s="245" t="str">
        <f>IF(B7="","",VLOOKUP(B7,Mädchen,2))</f>
        <v>Zimmermann, Marina</v>
      </c>
      <c r="D7" s="246"/>
      <c r="E7" s="118" t="str">
        <f>IF(B7="","",VLOOKUP(B7,Mädchen,3))</f>
        <v>TTC Emmendingen</v>
      </c>
      <c r="F7" s="15" t="str">
        <f>IF(B7="","",VLOOKUP(B7,Mädchen,4))</f>
        <v>SB</v>
      </c>
      <c r="G7" s="11">
        <f>IF(I19="",0,I19)</f>
        <v>3</v>
      </c>
      <c r="H7" s="15" t="s">
        <v>9</v>
      </c>
      <c r="I7" s="31">
        <f>IF(G19="",0,G19)</f>
        <v>1</v>
      </c>
      <c r="J7" s="16"/>
      <c r="K7" s="17"/>
      <c r="L7" s="32"/>
      <c r="M7" s="11">
        <f>IF(G14="",0,G14)</f>
        <v>3</v>
      </c>
      <c r="N7" s="15" t="s">
        <v>9</v>
      </c>
      <c r="O7" s="31">
        <f>IF(I14="",0,I14)</f>
        <v>1</v>
      </c>
      <c r="P7" s="11">
        <f>IF(G17="",0,G17)</f>
        <v>3</v>
      </c>
      <c r="Q7" s="15" t="s">
        <v>9</v>
      </c>
      <c r="R7" s="31">
        <f>IF(I17="",0,I17)</f>
        <v>0</v>
      </c>
      <c r="S7" s="95">
        <f>IF(G7=3,1,0)+IF(M7=3,1,0)+IF(P7=3,1,0)</f>
        <v>3</v>
      </c>
      <c r="T7" s="18" t="s">
        <v>9</v>
      </c>
      <c r="U7" s="96">
        <f>IF(I7=3,1,0)+IF(O7=3,1,0)+IF(R7=3,1,0)</f>
        <v>0</v>
      </c>
      <c r="V7" s="97">
        <f>G7+J7+M7+P7</f>
        <v>9</v>
      </c>
      <c r="W7" s="18" t="s">
        <v>9</v>
      </c>
      <c r="X7" s="96">
        <f>I7+L7+O7+R7</f>
        <v>2</v>
      </c>
      <c r="Y7" s="248">
        <f>COUNTIF(AC7:AE7,"&lt;0")+1</f>
        <v>1</v>
      </c>
      <c r="Z7" s="249"/>
      <c r="AA7" s="250"/>
      <c r="AB7" s="12">
        <f>100*S7-100*U7+V7-X7</f>
        <v>307</v>
      </c>
      <c r="AC7" s="12">
        <f>AB7-AB6</f>
        <v>204</v>
      </c>
      <c r="AD7" s="12">
        <f>AB7-AB8</f>
        <v>408</v>
      </c>
      <c r="AE7" s="19">
        <f>AB7-AB9</f>
        <v>616</v>
      </c>
      <c r="AF7" s="20"/>
      <c r="AG7" s="19"/>
    </row>
    <row r="8" spans="1:33" s="12" customFormat="1" ht="16.5">
      <c r="A8" s="14" t="s">
        <v>4</v>
      </c>
      <c r="B8" s="174">
        <v>18</v>
      </c>
      <c r="C8" s="245" t="str">
        <f>IF(B8="","",VLOOKUP(B8,Mädchen,2))</f>
        <v>Binder, Katharina</v>
      </c>
      <c r="D8" s="246"/>
      <c r="E8" s="118" t="str">
        <f>IF(B8="","",VLOOKUP(B8,Mädchen,3))</f>
        <v>TG Donzdorf</v>
      </c>
      <c r="F8" s="15" t="str">
        <f>IF(B8="","",VLOOKUP(B8,Mädchen,4))</f>
        <v>WH</v>
      </c>
      <c r="G8" s="11">
        <f>IF(I16="",0,I16)</f>
        <v>1</v>
      </c>
      <c r="H8" s="15" t="s">
        <v>9</v>
      </c>
      <c r="I8" s="31">
        <f>IF(G16="",0,G16)</f>
        <v>3</v>
      </c>
      <c r="J8" s="11">
        <f>IF(I14="",0,I14)</f>
        <v>1</v>
      </c>
      <c r="K8" s="15" t="s">
        <v>9</v>
      </c>
      <c r="L8" s="31">
        <f>IF(G14="",0,G14)</f>
        <v>3</v>
      </c>
      <c r="M8" s="16"/>
      <c r="N8" s="21"/>
      <c r="O8" s="32"/>
      <c r="P8" s="11">
        <f>IF(G20="",0,G20)</f>
        <v>3</v>
      </c>
      <c r="Q8" s="15" t="s">
        <v>9</v>
      </c>
      <c r="R8" s="31">
        <f>IF(I20="",0,I20)</f>
        <v>0</v>
      </c>
      <c r="S8" s="95">
        <f>IF(J8=3,1,0)+IF(G8=3,1,0)+IF(P8=3,1,0)</f>
        <v>1</v>
      </c>
      <c r="T8" s="18" t="s">
        <v>9</v>
      </c>
      <c r="U8" s="96">
        <f>IF(L8=3,1,0)+IF(I8=3,1,0)+IF(R8=3,1,0)</f>
        <v>2</v>
      </c>
      <c r="V8" s="97">
        <f>G8+J8+M8+P8</f>
        <v>5</v>
      </c>
      <c r="W8" s="18" t="s">
        <v>9</v>
      </c>
      <c r="X8" s="96">
        <f>I8+L8+O8+R8</f>
        <v>6</v>
      </c>
      <c r="Y8" s="248">
        <f>COUNTIF(AC8:AE8,"&lt;0")+1</f>
        <v>3</v>
      </c>
      <c r="Z8" s="249"/>
      <c r="AA8" s="250"/>
      <c r="AB8" s="12">
        <f>100*S8-100*U8+V8-X8</f>
        <v>-101</v>
      </c>
      <c r="AC8" s="12">
        <f>AB8-AB6</f>
        <v>-204</v>
      </c>
      <c r="AD8" s="12">
        <f>AB8-AB7</f>
        <v>-408</v>
      </c>
      <c r="AE8" s="19">
        <f>AB8-AB9</f>
        <v>208</v>
      </c>
      <c r="AF8" s="20"/>
      <c r="AG8" s="19"/>
    </row>
    <row r="9" spans="1:33" s="12" customFormat="1" ht="16.5">
      <c r="A9" s="14" t="s">
        <v>5</v>
      </c>
      <c r="B9" s="174">
        <v>31</v>
      </c>
      <c r="C9" s="245" t="str">
        <f>IF(B9="","",VLOOKUP(B9,Mädchen,2))</f>
        <v>Schick, Maren</v>
      </c>
      <c r="D9" s="246"/>
      <c r="E9" s="118" t="str">
        <f>IF(B9="","",VLOOKUP(B9,Mädchen,3))</f>
        <v>SC Vogt</v>
      </c>
      <c r="F9" s="15" t="str">
        <f>IF(B9="","",VLOOKUP(B9,Mädchen,4))</f>
        <v>WH</v>
      </c>
      <c r="G9" s="11">
        <f>IF(I13="",0,I13)</f>
        <v>0</v>
      </c>
      <c r="H9" s="15" t="s">
        <v>9</v>
      </c>
      <c r="I9" s="31">
        <f>IF(G13="",0,G13)</f>
        <v>3</v>
      </c>
      <c r="J9" s="11">
        <f>IF(I17="",0,I17)</f>
        <v>0</v>
      </c>
      <c r="K9" s="15" t="s">
        <v>9</v>
      </c>
      <c r="L9" s="31">
        <f>IF(G17="",0,G17)</f>
        <v>3</v>
      </c>
      <c r="M9" s="11">
        <f>IF(I20="",0,I20)</f>
        <v>0</v>
      </c>
      <c r="N9" s="15" t="s">
        <v>9</v>
      </c>
      <c r="O9" s="31">
        <f>IF(G20="",0,G20)</f>
        <v>3</v>
      </c>
      <c r="P9" s="16"/>
      <c r="Q9" s="21"/>
      <c r="R9" s="32"/>
      <c r="S9" s="95">
        <f>IF(J9=3,1,0)+IF(M9=3,1,0)+IF(G9=3,1,0)</f>
        <v>0</v>
      </c>
      <c r="T9" s="18" t="s">
        <v>9</v>
      </c>
      <c r="U9" s="96">
        <f>IF(L9=3,1,0)+IF(O9=3,1,0)+IF(I9=3,1,0)</f>
        <v>3</v>
      </c>
      <c r="V9" s="97">
        <f>G9+J9+M9+P9</f>
        <v>0</v>
      </c>
      <c r="W9" s="18" t="s">
        <v>9</v>
      </c>
      <c r="X9" s="96">
        <f>I9+L9+O9+R9</f>
        <v>9</v>
      </c>
      <c r="Y9" s="248">
        <f>COUNTIF(AC9:AE9,"&lt;0")+1</f>
        <v>4</v>
      </c>
      <c r="Z9" s="249"/>
      <c r="AA9" s="250"/>
      <c r="AB9" s="12">
        <f>100*S9-100*U9+V9-X9</f>
        <v>-309</v>
      </c>
      <c r="AC9" s="12">
        <f>AB9-AB6</f>
        <v>-412</v>
      </c>
      <c r="AD9" s="12">
        <f>AB9-AB7</f>
        <v>-616</v>
      </c>
      <c r="AE9" s="19">
        <f>AB9-AB8</f>
        <v>-208</v>
      </c>
      <c r="AF9" s="20"/>
      <c r="AG9" s="19"/>
    </row>
    <row r="10" ht="12.75" customHeight="1" thickBot="1"/>
    <row r="11" spans="1:33" s="23" customFormat="1" ht="13.5">
      <c r="A11" s="145" t="s">
        <v>18</v>
      </c>
      <c r="B11" s="146"/>
      <c r="C11" s="146"/>
      <c r="D11" s="147"/>
      <c r="E11" s="147"/>
      <c r="F11" s="147"/>
      <c r="G11" s="147" t="s">
        <v>19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4" s="13" customFormat="1" ht="12">
      <c r="A12" s="149" t="s">
        <v>92</v>
      </c>
      <c r="B12" s="150"/>
      <c r="C12" s="151" t="s">
        <v>24</v>
      </c>
      <c r="D12" s="152">
        <v>0.4826388888888889</v>
      </c>
      <c r="E12" s="150"/>
      <c r="F12" s="153" t="s">
        <v>23</v>
      </c>
      <c r="G12" s="150"/>
      <c r="H12" s="150"/>
      <c r="I12" s="150"/>
      <c r="J12" s="251" t="s">
        <v>20</v>
      </c>
      <c r="K12" s="251"/>
      <c r="L12" s="251"/>
      <c r="M12" s="251" t="s">
        <v>25</v>
      </c>
      <c r="N12" s="251"/>
      <c r="O12" s="251"/>
      <c r="P12" s="251" t="s">
        <v>26</v>
      </c>
      <c r="Q12" s="251"/>
      <c r="R12" s="251"/>
      <c r="S12" s="251" t="s">
        <v>89</v>
      </c>
      <c r="T12" s="251"/>
      <c r="U12" s="251"/>
      <c r="V12" s="251" t="s">
        <v>90</v>
      </c>
      <c r="W12" s="251"/>
      <c r="X12" s="260"/>
    </row>
    <row r="13" spans="1:33" s="138" customFormat="1" ht="12.75">
      <c r="A13" s="154" t="s">
        <v>16</v>
      </c>
      <c r="B13" s="24">
        <f>B6</f>
        <v>23</v>
      </c>
      <c r="C13" s="78" t="str">
        <f>C6</f>
        <v>Knochenhauer, Elena</v>
      </c>
      <c r="D13" s="24">
        <f>B9</f>
        <v>31</v>
      </c>
      <c r="E13" s="77" t="str">
        <f>C9</f>
        <v>Schick, Maren</v>
      </c>
      <c r="F13" s="26">
        <v>9</v>
      </c>
      <c r="G13" s="135">
        <f>IF(J13="","",IF(J13&gt;L13,1,0)+IF(M13&gt;O13,1,0)+IF(P13&gt;R13,1,0)+IF(S13&gt;U13,1,0)+IF(V13&gt;X13,1,0))</f>
        <v>3</v>
      </c>
      <c r="H13" s="136" t="str">
        <f>IF(I13&lt;&gt;"",":","")</f>
        <v>:</v>
      </c>
      <c r="I13" s="137">
        <f>IF(L13="","",IF(L13&gt;J13,1,0)+IF(O13&gt;M13,1,0)+IF(R13&gt;P13,1,0)+IF(U13&gt;S13,1,0)+IF(X13&gt;V13,1,0))</f>
        <v>0</v>
      </c>
      <c r="J13" s="188">
        <v>11</v>
      </c>
      <c r="K13" s="136" t="str">
        <f>IF(L13&lt;&gt;"",":","")</f>
        <v>:</v>
      </c>
      <c r="L13" s="189">
        <v>5</v>
      </c>
      <c r="M13" s="188">
        <v>11</v>
      </c>
      <c r="N13" s="136" t="str">
        <f>IF(O13&lt;&gt;"",":","")</f>
        <v>:</v>
      </c>
      <c r="O13" s="189">
        <v>2</v>
      </c>
      <c r="P13" s="188">
        <v>11</v>
      </c>
      <c r="Q13" s="136" t="str">
        <f>IF(R13&lt;&gt;"",":","")</f>
        <v>:</v>
      </c>
      <c r="R13" s="190">
        <v>9</v>
      </c>
      <c r="S13" s="188"/>
      <c r="T13" s="136">
        <f>IF(U13&lt;&gt;"",":","")</f>
      </c>
      <c r="U13" s="190"/>
      <c r="V13" s="188"/>
      <c r="W13" s="136">
        <f>IF(X13&lt;&gt;"",":","")</f>
      </c>
      <c r="X13" s="191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38" customFormat="1" ht="12.75">
      <c r="A14" s="154" t="s">
        <v>17</v>
      </c>
      <c r="B14" s="24">
        <f>B7</f>
        <v>15</v>
      </c>
      <c r="C14" s="78" t="str">
        <f>C7</f>
        <v>Zimmermann, Marina</v>
      </c>
      <c r="D14" s="24">
        <f>B8</f>
        <v>18</v>
      </c>
      <c r="E14" s="77" t="str">
        <f>C8</f>
        <v>Binder, Katharina</v>
      </c>
      <c r="F14" s="30">
        <v>10</v>
      </c>
      <c r="G14" s="135">
        <f>IF(J14="","",IF(J14&gt;L14,1,0)+IF(M14&gt;O14,1,0)+IF(P14&gt;R14,1,0)+IF(S14&gt;U14,1,0)+IF(V14&gt;X14,1,0))</f>
        <v>3</v>
      </c>
      <c r="H14" s="136" t="str">
        <f>IF(I14&lt;&gt;"",":","")</f>
        <v>:</v>
      </c>
      <c r="I14" s="137">
        <f>IF(L14="","",IF(L14&gt;J14,1,0)+IF(O14&gt;M14,1,0)+IF(R14&gt;P14,1,0)+IF(U14&gt;S14,1,0)+IF(X14&gt;V14,1,0))</f>
        <v>1</v>
      </c>
      <c r="J14" s="188">
        <v>11</v>
      </c>
      <c r="K14" s="136" t="str">
        <f>IF(L14&lt;&gt;"",":","")</f>
        <v>:</v>
      </c>
      <c r="L14" s="189">
        <v>6</v>
      </c>
      <c r="M14" s="188">
        <v>12</v>
      </c>
      <c r="N14" s="136" t="str">
        <f>IF(O14&lt;&gt;"",":","")</f>
        <v>:</v>
      </c>
      <c r="O14" s="189">
        <v>10</v>
      </c>
      <c r="P14" s="188">
        <v>9</v>
      </c>
      <c r="Q14" s="136" t="str">
        <f>IF(R14&lt;&gt;"",":","")</f>
        <v>:</v>
      </c>
      <c r="R14" s="190">
        <v>11</v>
      </c>
      <c r="S14" s="188">
        <v>11</v>
      </c>
      <c r="T14" s="136" t="str">
        <f>IF(U14&lt;&gt;"",":","")</f>
        <v>:</v>
      </c>
      <c r="U14" s="190">
        <v>9</v>
      </c>
      <c r="V14" s="188"/>
      <c r="W14" s="136">
        <f>IF(X14&lt;&gt;"",":","")</f>
      </c>
      <c r="X14" s="191"/>
      <c r="Y14" s="5"/>
      <c r="Z14" s="5"/>
      <c r="AA14" s="5"/>
      <c r="AB14" s="5"/>
      <c r="AC14" s="5"/>
      <c r="AD14" s="5"/>
      <c r="AE14" s="5"/>
      <c r="AF14" s="5"/>
      <c r="AG14" s="5"/>
    </row>
    <row r="15" spans="1:24" s="13" customFormat="1" ht="12">
      <c r="A15" s="149" t="s">
        <v>12</v>
      </c>
      <c r="B15" s="150"/>
      <c r="C15" s="151" t="s">
        <v>24</v>
      </c>
      <c r="D15" s="152">
        <v>0.5555555555555556</v>
      </c>
      <c r="E15" s="150"/>
      <c r="F15" s="153"/>
      <c r="G15" s="150"/>
      <c r="H15" s="150"/>
      <c r="I15" s="156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61"/>
    </row>
    <row r="16" spans="1:33" s="138" customFormat="1" ht="12.75">
      <c r="A16" s="154" t="s">
        <v>10</v>
      </c>
      <c r="B16" s="24">
        <f>B6</f>
        <v>23</v>
      </c>
      <c r="C16" s="78" t="str">
        <f>C6</f>
        <v>Knochenhauer, Elena</v>
      </c>
      <c r="D16" s="24">
        <f>B8</f>
        <v>18</v>
      </c>
      <c r="E16" s="77" t="str">
        <f>C8</f>
        <v>Binder, Katharina</v>
      </c>
      <c r="F16" s="26">
        <v>9</v>
      </c>
      <c r="G16" s="135">
        <f>IF(J16="","",IF(J16&gt;L16,1,0)+IF(M16&gt;O16,1,0)+IF(P16&gt;R16,1,0)+IF(S16&gt;U16,1,0)+IF(V16&gt;X16,1,0))</f>
        <v>3</v>
      </c>
      <c r="H16" s="136" t="str">
        <f>IF(I16&lt;&gt;"",":","")</f>
        <v>:</v>
      </c>
      <c r="I16" s="137">
        <f>IF(L16="","",IF(L16&gt;J16,1,0)+IF(O16&gt;M16,1,0)+IF(R16&gt;P16,1,0)+IF(U16&gt;S16,1,0)+IF(X16&gt;V16,1,0))</f>
        <v>1</v>
      </c>
      <c r="J16" s="188">
        <v>11</v>
      </c>
      <c r="K16" s="136" t="str">
        <f>IF(L16&lt;&gt;"",":","")</f>
        <v>:</v>
      </c>
      <c r="L16" s="189">
        <v>8</v>
      </c>
      <c r="M16" s="188">
        <v>11</v>
      </c>
      <c r="N16" s="136" t="str">
        <f>IF(O16&lt;&gt;"",":","")</f>
        <v>:</v>
      </c>
      <c r="O16" s="189">
        <v>8</v>
      </c>
      <c r="P16" s="188">
        <v>12</v>
      </c>
      <c r="Q16" s="136" t="str">
        <f>IF(R16&lt;&gt;"",":","")</f>
        <v>:</v>
      </c>
      <c r="R16" s="190">
        <v>14</v>
      </c>
      <c r="S16" s="188">
        <v>11</v>
      </c>
      <c r="T16" s="136" t="str">
        <f>IF(U16&lt;&gt;"",":","")</f>
        <v>:</v>
      </c>
      <c r="U16" s="190">
        <v>6</v>
      </c>
      <c r="V16" s="188"/>
      <c r="W16" s="136">
        <f>IF(X16&lt;&gt;"",":","")</f>
      </c>
      <c r="X16" s="191"/>
      <c r="Y16" s="5"/>
      <c r="Z16" s="5"/>
      <c r="AA16" s="5"/>
      <c r="AB16" s="5"/>
      <c r="AC16" s="5"/>
      <c r="AD16" s="5"/>
      <c r="AE16" s="5"/>
      <c r="AF16" s="5"/>
      <c r="AG16" s="5"/>
    </row>
    <row r="17" spans="1:33" s="138" customFormat="1" ht="12.75">
      <c r="A17" s="154" t="s">
        <v>14</v>
      </c>
      <c r="B17" s="24">
        <f>B7</f>
        <v>15</v>
      </c>
      <c r="C17" s="78" t="str">
        <f>C7</f>
        <v>Zimmermann, Marina</v>
      </c>
      <c r="D17" s="24">
        <f>B9</f>
        <v>31</v>
      </c>
      <c r="E17" s="77" t="str">
        <f>C9</f>
        <v>Schick, Maren</v>
      </c>
      <c r="F17" s="30">
        <v>10</v>
      </c>
      <c r="G17" s="135">
        <f>IF(J17="","",IF(J17&gt;L17,1,0)+IF(M17&gt;O17,1,0)+IF(P17&gt;R17,1,0)+IF(S17&gt;U17,1,0)+IF(V17&gt;X17,1,0))</f>
        <v>3</v>
      </c>
      <c r="H17" s="136" t="str">
        <f>IF(I17&lt;&gt;"",":","")</f>
        <v>:</v>
      </c>
      <c r="I17" s="137">
        <f>IF(L17="","",IF(L17&gt;J17,1,0)+IF(O17&gt;M17,1,0)+IF(R17&gt;P17,1,0)+IF(U17&gt;S17,1,0)+IF(X17&gt;V17,1,0))</f>
        <v>0</v>
      </c>
      <c r="J17" s="188">
        <v>11</v>
      </c>
      <c r="K17" s="136" t="str">
        <f>IF(L17&lt;&gt;"",":","")</f>
        <v>:</v>
      </c>
      <c r="L17" s="189">
        <v>9</v>
      </c>
      <c r="M17" s="188">
        <v>11</v>
      </c>
      <c r="N17" s="136" t="str">
        <f>IF(O17&lt;&gt;"",":","")</f>
        <v>:</v>
      </c>
      <c r="O17" s="189">
        <v>8</v>
      </c>
      <c r="P17" s="188">
        <v>11</v>
      </c>
      <c r="Q17" s="136" t="str">
        <f>IF(R17&lt;&gt;"",":","")</f>
        <v>:</v>
      </c>
      <c r="R17" s="190">
        <v>8</v>
      </c>
      <c r="S17" s="188"/>
      <c r="T17" s="136">
        <f>IF(U17&lt;&gt;"",":","")</f>
      </c>
      <c r="U17" s="190"/>
      <c r="V17" s="188"/>
      <c r="W17" s="136">
        <f>IF(X17&lt;&gt;"",":","")</f>
      </c>
      <c r="X17" s="191"/>
      <c r="Y17" s="5"/>
      <c r="Z17" s="5"/>
      <c r="AA17" s="5"/>
      <c r="AB17" s="5"/>
      <c r="AC17" s="5"/>
      <c r="AD17" s="5"/>
      <c r="AE17" s="5"/>
      <c r="AF17" s="5"/>
      <c r="AG17" s="5"/>
    </row>
    <row r="18" spans="1:24" s="13" customFormat="1" ht="12">
      <c r="A18" s="149" t="s">
        <v>15</v>
      </c>
      <c r="B18" s="150"/>
      <c r="C18" s="151" t="s">
        <v>24</v>
      </c>
      <c r="D18" s="152">
        <v>0.6284722222222222</v>
      </c>
      <c r="E18" s="150"/>
      <c r="F18" s="153"/>
      <c r="G18" s="150"/>
      <c r="H18" s="150"/>
      <c r="I18" s="156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61"/>
    </row>
    <row r="19" spans="1:33" s="138" customFormat="1" ht="12.75">
      <c r="A19" s="154" t="s">
        <v>13</v>
      </c>
      <c r="B19" s="24">
        <f>B6</f>
        <v>23</v>
      </c>
      <c r="C19" s="78" t="str">
        <f>C6</f>
        <v>Knochenhauer, Elena</v>
      </c>
      <c r="D19" s="24">
        <f>B7</f>
        <v>15</v>
      </c>
      <c r="E19" s="77" t="str">
        <f>C7</f>
        <v>Zimmermann, Marina</v>
      </c>
      <c r="F19" s="26">
        <v>9</v>
      </c>
      <c r="G19" s="135">
        <f>IF(J19="","",IF(J19&gt;L19,1,0)+IF(M19&gt;O19,1,0)+IF(P19&gt;R19,1,0)+IF(S19&gt;U19,1,0)+IF(V19&gt;X19,1,0))</f>
        <v>1</v>
      </c>
      <c r="H19" s="136" t="str">
        <f>IF(I19&lt;&gt;"",":","")</f>
        <v>:</v>
      </c>
      <c r="I19" s="137">
        <f>IF(L19="","",IF(L19&gt;J19,1,0)+IF(O19&gt;M19,1,0)+IF(R19&gt;P19,1,0)+IF(U19&gt;S19,1,0)+IF(X19&gt;V19,1,0))</f>
        <v>3</v>
      </c>
      <c r="J19" s="188">
        <v>13</v>
      </c>
      <c r="K19" s="136" t="str">
        <f>IF(L19&lt;&gt;"",":","")</f>
        <v>:</v>
      </c>
      <c r="L19" s="189">
        <v>15</v>
      </c>
      <c r="M19" s="188">
        <v>9</v>
      </c>
      <c r="N19" s="136" t="str">
        <f>IF(O19&lt;&gt;"",":","")</f>
        <v>:</v>
      </c>
      <c r="O19" s="189">
        <v>11</v>
      </c>
      <c r="P19" s="188">
        <v>11</v>
      </c>
      <c r="Q19" s="136" t="str">
        <f>IF(R19&lt;&gt;"",":","")</f>
        <v>:</v>
      </c>
      <c r="R19" s="190">
        <v>2</v>
      </c>
      <c r="S19" s="188">
        <v>9</v>
      </c>
      <c r="T19" s="136" t="str">
        <f>IF(U19&lt;&gt;"",":","")</f>
        <v>:</v>
      </c>
      <c r="U19" s="190">
        <v>11</v>
      </c>
      <c r="V19" s="188"/>
      <c r="W19" s="136">
        <f>IF(X19&lt;&gt;"",":","")</f>
      </c>
      <c r="X19" s="191"/>
      <c r="Y19" s="5"/>
      <c r="Z19" s="5"/>
      <c r="AA19" s="5"/>
      <c r="AB19" s="5"/>
      <c r="AC19" s="5"/>
      <c r="AD19" s="5"/>
      <c r="AE19" s="5"/>
      <c r="AF19" s="5"/>
      <c r="AG19" s="5"/>
    </row>
    <row r="20" spans="1:33" s="138" customFormat="1" ht="13.5" thickBot="1">
      <c r="A20" s="192" t="s">
        <v>11</v>
      </c>
      <c r="B20" s="158">
        <f>B8</f>
        <v>18</v>
      </c>
      <c r="C20" s="159" t="str">
        <f>C8</f>
        <v>Binder, Katharina</v>
      </c>
      <c r="D20" s="158">
        <f>B9</f>
        <v>31</v>
      </c>
      <c r="E20" s="161" t="str">
        <f>C9</f>
        <v>Schick, Maren</v>
      </c>
      <c r="F20" s="162">
        <v>10</v>
      </c>
      <c r="G20" s="193">
        <f>IF(J20="","",IF(J20&gt;L20,1,0)+IF(M20&gt;O20,1,0)+IF(P20&gt;R20,1,0)+IF(S20&gt;U20,1,0)+IF(V20&gt;X20,1,0))</f>
        <v>3</v>
      </c>
      <c r="H20" s="194" t="str">
        <f>IF(I20&lt;&gt;"",":","")</f>
        <v>:</v>
      </c>
      <c r="I20" s="195">
        <f>IF(L20="","",IF(L20&gt;J20,1,0)+IF(O20&gt;M20,1,0)+IF(R20&gt;P20,1,0)+IF(U20&gt;S20,1,0)+IF(X20&gt;V20,1,0))</f>
        <v>0</v>
      </c>
      <c r="J20" s="196">
        <v>11</v>
      </c>
      <c r="K20" s="194" t="str">
        <f>IF(L20&lt;&gt;"",":","")</f>
        <v>:</v>
      </c>
      <c r="L20" s="197">
        <v>2</v>
      </c>
      <c r="M20" s="196">
        <v>11</v>
      </c>
      <c r="N20" s="194" t="str">
        <f>IF(O20&lt;&gt;"",":","")</f>
        <v>:</v>
      </c>
      <c r="O20" s="197">
        <v>4</v>
      </c>
      <c r="P20" s="196">
        <v>11</v>
      </c>
      <c r="Q20" s="194" t="str">
        <f>IF(R20&lt;&gt;"",":","")</f>
        <v>:</v>
      </c>
      <c r="R20" s="198">
        <v>6</v>
      </c>
      <c r="S20" s="196"/>
      <c r="T20" s="194">
        <f>IF(U20&lt;&gt;"",":","")</f>
      </c>
      <c r="U20" s="198"/>
      <c r="V20" s="196"/>
      <c r="W20" s="194">
        <f>IF(X20&lt;&gt;"",":","")</f>
      </c>
      <c r="X20" s="199"/>
      <c r="Y20" s="5"/>
      <c r="Z20" s="5"/>
      <c r="AA20" s="5"/>
      <c r="AB20" s="5"/>
      <c r="AC20" s="5"/>
      <c r="AD20" s="5"/>
      <c r="AE20" s="5"/>
      <c r="AF20" s="5"/>
      <c r="AG20" s="5"/>
    </row>
    <row r="21" spans="1:33" s="138" customFormat="1" ht="12.75">
      <c r="A21" s="139"/>
      <c r="B21" s="90"/>
      <c r="C21" s="5"/>
      <c r="D21" s="90"/>
      <c r="E21" s="5"/>
      <c r="F21" s="92"/>
      <c r="G21" s="200"/>
      <c r="H21" s="141"/>
      <c r="I21" s="140"/>
      <c r="J21" s="140"/>
      <c r="K21" s="141"/>
      <c r="L21" s="140"/>
      <c r="M21" s="140"/>
      <c r="N21" s="141"/>
      <c r="O21" s="140"/>
      <c r="P21" s="140"/>
      <c r="Q21" s="141"/>
      <c r="R21" s="140"/>
      <c r="S21" s="140"/>
      <c r="T21" s="141"/>
      <c r="U21" s="140"/>
      <c r="V21" s="140"/>
      <c r="W21" s="141"/>
      <c r="X21" s="140"/>
      <c r="Y21" s="5"/>
      <c r="Z21" s="5"/>
      <c r="AA21" s="5"/>
      <c r="AB21" s="5"/>
      <c r="AC21" s="5"/>
      <c r="AD21" s="5"/>
      <c r="AE21" s="5"/>
      <c r="AF21" s="5"/>
      <c r="AG21" s="5"/>
    </row>
    <row r="22" spans="1:6" ht="15" customHeight="1">
      <c r="A22" s="252" t="str">
        <f>Datenblatt!A4</f>
        <v>Mädchen U15</v>
      </c>
      <c r="B22" s="252"/>
      <c r="C22" s="252"/>
      <c r="D22" s="253" t="s">
        <v>69</v>
      </c>
      <c r="E22" s="253"/>
      <c r="F22" s="253"/>
    </row>
    <row r="23" spans="1:33" ht="12.75">
      <c r="A23" s="177"/>
      <c r="B23" s="175" t="s">
        <v>22</v>
      </c>
      <c r="C23" s="175" t="s">
        <v>0</v>
      </c>
      <c r="D23" s="175"/>
      <c r="E23" s="175" t="s">
        <v>1</v>
      </c>
      <c r="F23" s="176" t="s">
        <v>21</v>
      </c>
      <c r="G23" s="257" t="s">
        <v>2</v>
      </c>
      <c r="H23" s="258"/>
      <c r="I23" s="259"/>
      <c r="J23" s="257" t="s">
        <v>3</v>
      </c>
      <c r="K23" s="258"/>
      <c r="L23" s="259"/>
      <c r="M23" s="257" t="s">
        <v>4</v>
      </c>
      <c r="N23" s="258"/>
      <c r="O23" s="259"/>
      <c r="P23" s="257" t="s">
        <v>5</v>
      </c>
      <c r="Q23" s="258"/>
      <c r="R23" s="259"/>
      <c r="S23" s="1"/>
      <c r="T23" s="2" t="s">
        <v>6</v>
      </c>
      <c r="U23" s="3"/>
      <c r="V23" s="1"/>
      <c r="W23" s="2" t="s">
        <v>7</v>
      </c>
      <c r="X23" s="2"/>
      <c r="Y23" s="254" t="s">
        <v>8</v>
      </c>
      <c r="Z23" s="255"/>
      <c r="AA23" s="256"/>
      <c r="AE23" s="4"/>
      <c r="AF23" s="4"/>
      <c r="AG23" s="4"/>
    </row>
    <row r="24" spans="1:33" s="12" customFormat="1" ht="16.5">
      <c r="A24" s="14" t="s">
        <v>2</v>
      </c>
      <c r="B24" s="174">
        <v>21</v>
      </c>
      <c r="C24" s="245" t="str">
        <f>IF(B24="","",VLOOKUP(B24,Mädchen,2))</f>
        <v>Demontis, Graziana</v>
      </c>
      <c r="D24" s="246"/>
      <c r="E24" s="118" t="str">
        <f>IF(B24="","",VLOOKUP(B24,Mädchen,3))</f>
        <v>SV Deuchelried</v>
      </c>
      <c r="F24" s="15" t="str">
        <f>IF(B24="","",VLOOKUP(B24,Mädchen,4))</f>
        <v>WH</v>
      </c>
      <c r="G24" s="16"/>
      <c r="H24" s="17"/>
      <c r="I24" s="17"/>
      <c r="J24" s="11">
        <f>IF(G37="",0,G37)</f>
        <v>3</v>
      </c>
      <c r="K24" s="15" t="s">
        <v>9</v>
      </c>
      <c r="L24" s="31">
        <f>IF(I37="",0,I37)</f>
        <v>0</v>
      </c>
      <c r="M24" s="11">
        <f>IF(G34="",0,G34)</f>
        <v>3</v>
      </c>
      <c r="N24" s="15" t="s">
        <v>9</v>
      </c>
      <c r="O24" s="31">
        <f>IF(I34="",0,I34)</f>
        <v>2</v>
      </c>
      <c r="P24" s="11">
        <f>IF(G31="",0,G31)</f>
        <v>3</v>
      </c>
      <c r="Q24" s="15" t="s">
        <v>9</v>
      </c>
      <c r="R24" s="31">
        <f>IF(I31="",0,I31)</f>
        <v>1</v>
      </c>
      <c r="S24" s="95">
        <f>IF(J24=3,1,0)+IF(M24=3,1,0)+IF(P24=3,1,0)</f>
        <v>3</v>
      </c>
      <c r="T24" s="18" t="s">
        <v>9</v>
      </c>
      <c r="U24" s="96">
        <f>IF(L24=3,1,0)+IF(O24=3,1,0)+IF(R24=3,1,0)</f>
        <v>0</v>
      </c>
      <c r="V24" s="97">
        <f>G24+J24+M24+P24</f>
        <v>9</v>
      </c>
      <c r="W24" s="18" t="s">
        <v>9</v>
      </c>
      <c r="X24" s="96">
        <f>I24+L24+O24+R24</f>
        <v>3</v>
      </c>
      <c r="Y24" s="248">
        <f>COUNTIF(AC24:AE24,"&lt;0")+1</f>
        <v>1</v>
      </c>
      <c r="Z24" s="249"/>
      <c r="AA24" s="250"/>
      <c r="AB24" s="12">
        <f>100*S24-100*U24+V24-X24</f>
        <v>306</v>
      </c>
      <c r="AC24" s="12">
        <f>AB24-AB25</f>
        <v>409</v>
      </c>
      <c r="AD24" s="12">
        <f>AB24-AB26</f>
        <v>612</v>
      </c>
      <c r="AE24" s="19">
        <f>AB24-AB27</f>
        <v>203</v>
      </c>
      <c r="AF24" s="20"/>
      <c r="AG24" s="19"/>
    </row>
    <row r="25" spans="1:33" s="12" customFormat="1" ht="16.5">
      <c r="A25" s="14" t="s">
        <v>3</v>
      </c>
      <c r="B25" s="174">
        <v>28</v>
      </c>
      <c r="C25" s="245" t="str">
        <f>IF(B25="","",VLOOKUP(B25,Mädchen,2))</f>
        <v>Mödinger, Ronja</v>
      </c>
      <c r="D25" s="246"/>
      <c r="E25" s="118" t="str">
        <f>IF(B25="","",VLOOKUP(B25,Mädchen,3))</f>
        <v>TB Beinstein</v>
      </c>
      <c r="F25" s="15" t="str">
        <f>IF(B25="","",VLOOKUP(B25,Mädchen,4))</f>
        <v>WH</v>
      </c>
      <c r="G25" s="11">
        <f>IF(I37="",0,I37)</f>
        <v>0</v>
      </c>
      <c r="H25" s="15" t="s">
        <v>9</v>
      </c>
      <c r="I25" s="31">
        <f>IF(G37="",0,G37)</f>
        <v>3</v>
      </c>
      <c r="J25" s="16"/>
      <c r="K25" s="17"/>
      <c r="L25" s="32"/>
      <c r="M25" s="11">
        <f>IF(G32="",0,G32)</f>
        <v>3</v>
      </c>
      <c r="N25" s="15" t="s">
        <v>9</v>
      </c>
      <c r="O25" s="31">
        <f>IF(I32="",0,I32)</f>
        <v>0</v>
      </c>
      <c r="P25" s="11">
        <f>IF(G35="",0,G35)</f>
        <v>0</v>
      </c>
      <c r="Q25" s="15" t="s">
        <v>9</v>
      </c>
      <c r="R25" s="31">
        <f>IF(I35="",0,I35)</f>
        <v>3</v>
      </c>
      <c r="S25" s="95">
        <f>IF(G25=3,1,0)+IF(M25=3,1,0)+IF(P25=3,1,0)</f>
        <v>1</v>
      </c>
      <c r="T25" s="18" t="s">
        <v>9</v>
      </c>
      <c r="U25" s="96">
        <f>IF(I25=3,1,0)+IF(O25=3,1,0)+IF(R25=3,1,0)</f>
        <v>2</v>
      </c>
      <c r="V25" s="97">
        <f>G25+J25+M25+P25</f>
        <v>3</v>
      </c>
      <c r="W25" s="18" t="s">
        <v>9</v>
      </c>
      <c r="X25" s="96">
        <f>I25+L25+O25+R25</f>
        <v>6</v>
      </c>
      <c r="Y25" s="248">
        <f>COUNTIF(AC25:AE25,"&lt;0")+1</f>
        <v>3</v>
      </c>
      <c r="Z25" s="249"/>
      <c r="AA25" s="250"/>
      <c r="AB25" s="12">
        <f>100*S25-100*U25+V25-X25</f>
        <v>-103</v>
      </c>
      <c r="AC25" s="12">
        <f>AB25-AB24</f>
        <v>-409</v>
      </c>
      <c r="AD25" s="12">
        <f>AB25-AB26</f>
        <v>203</v>
      </c>
      <c r="AE25" s="19">
        <f>AB25-AB27</f>
        <v>-206</v>
      </c>
      <c r="AF25" s="20"/>
      <c r="AG25" s="19"/>
    </row>
    <row r="26" spans="1:33" s="12" customFormat="1" ht="16.5">
      <c r="A26" s="14" t="s">
        <v>4</v>
      </c>
      <c r="B26" s="174">
        <v>3</v>
      </c>
      <c r="C26" s="245" t="str">
        <f>IF(B26="","",VLOOKUP(B26,Mädchen,2))</f>
        <v>Pitz-Jung, Lara</v>
      </c>
      <c r="D26" s="246"/>
      <c r="E26" s="118" t="str">
        <f>IF(B26="","",VLOOKUP(B26,Mädchen,3))</f>
        <v>TTG Walldorf</v>
      </c>
      <c r="F26" s="15" t="str">
        <f>IF(B26="","",VLOOKUP(B26,Mädchen,4))</f>
        <v>BD</v>
      </c>
      <c r="G26" s="11">
        <f>IF(I34="",0,I34)</f>
        <v>2</v>
      </c>
      <c r="H26" s="15" t="s">
        <v>9</v>
      </c>
      <c r="I26" s="31">
        <f>IF(G34="",0,G34)</f>
        <v>3</v>
      </c>
      <c r="J26" s="11">
        <f>IF(I32="",0,I32)</f>
        <v>0</v>
      </c>
      <c r="K26" s="15" t="s">
        <v>9</v>
      </c>
      <c r="L26" s="31">
        <f>IF(G32="",0,G32)</f>
        <v>3</v>
      </c>
      <c r="M26" s="16"/>
      <c r="N26" s="21"/>
      <c r="O26" s="32"/>
      <c r="P26" s="11">
        <f>IF(G38="",0,G38)</f>
        <v>1</v>
      </c>
      <c r="Q26" s="15" t="s">
        <v>9</v>
      </c>
      <c r="R26" s="31">
        <f>IF(I38="",0,I38)</f>
        <v>3</v>
      </c>
      <c r="S26" s="95">
        <f>IF(J26=3,1,0)+IF(G26=3,1,0)+IF(P26=3,1,0)</f>
        <v>0</v>
      </c>
      <c r="T26" s="18" t="s">
        <v>9</v>
      </c>
      <c r="U26" s="96">
        <f>IF(L26=3,1,0)+IF(I26=3,1,0)+IF(R26=3,1,0)</f>
        <v>3</v>
      </c>
      <c r="V26" s="97">
        <f>G26+J26+M26+P26</f>
        <v>3</v>
      </c>
      <c r="W26" s="18" t="s">
        <v>9</v>
      </c>
      <c r="X26" s="96">
        <f>I26+L26+O26+R26</f>
        <v>9</v>
      </c>
      <c r="Y26" s="248">
        <f>COUNTIF(AC26:AE26,"&lt;0")+1</f>
        <v>4</v>
      </c>
      <c r="Z26" s="249"/>
      <c r="AA26" s="250"/>
      <c r="AB26" s="12">
        <f>100*S26-100*U26+V26-X26</f>
        <v>-306</v>
      </c>
      <c r="AC26" s="12">
        <f>AB26-AB24</f>
        <v>-612</v>
      </c>
      <c r="AD26" s="12">
        <f>AB26-AB25</f>
        <v>-203</v>
      </c>
      <c r="AE26" s="19">
        <f>AB26-AB27</f>
        <v>-409</v>
      </c>
      <c r="AF26" s="20"/>
      <c r="AG26" s="19"/>
    </row>
    <row r="27" spans="1:33" s="12" customFormat="1" ht="16.5">
      <c r="A27" s="14" t="s">
        <v>5</v>
      </c>
      <c r="B27" s="174">
        <v>14</v>
      </c>
      <c r="C27" s="245" t="str">
        <f>IF(B27="","",VLOOKUP(B27,Mädchen,2))</f>
        <v>Spitz, Anke</v>
      </c>
      <c r="D27" s="246"/>
      <c r="E27" s="118" t="str">
        <f>IF(B27="","",VLOOKUP(B27,Mädchen,3))</f>
        <v>TTC Ringsheim</v>
      </c>
      <c r="F27" s="15" t="str">
        <f>IF(B27="","",VLOOKUP(B27,Mädchen,4))</f>
        <v>SB</v>
      </c>
      <c r="G27" s="11">
        <f>IF(I31="",0,I31)</f>
        <v>1</v>
      </c>
      <c r="H27" s="15" t="s">
        <v>9</v>
      </c>
      <c r="I27" s="31">
        <f>IF(G31="",0,G31)</f>
        <v>3</v>
      </c>
      <c r="J27" s="11">
        <f>IF(I35="",0,I35)</f>
        <v>3</v>
      </c>
      <c r="K27" s="15" t="s">
        <v>9</v>
      </c>
      <c r="L27" s="31">
        <f>IF(G35="",0,G35)</f>
        <v>0</v>
      </c>
      <c r="M27" s="11">
        <f>IF(I38="",0,I38)</f>
        <v>3</v>
      </c>
      <c r="N27" s="15" t="s">
        <v>9</v>
      </c>
      <c r="O27" s="31">
        <f>IF(G38="",0,G38)</f>
        <v>1</v>
      </c>
      <c r="P27" s="16"/>
      <c r="Q27" s="21"/>
      <c r="R27" s="32"/>
      <c r="S27" s="95">
        <f>IF(J27=3,1,0)+IF(M27=3,1,0)+IF(G27=3,1,0)</f>
        <v>2</v>
      </c>
      <c r="T27" s="18" t="s">
        <v>9</v>
      </c>
      <c r="U27" s="96">
        <f>IF(L27=3,1,0)+IF(O27=3,1,0)+IF(I27=3,1,0)</f>
        <v>1</v>
      </c>
      <c r="V27" s="97">
        <f>G27+J27+M27+P27</f>
        <v>7</v>
      </c>
      <c r="W27" s="18" t="s">
        <v>9</v>
      </c>
      <c r="X27" s="96">
        <f>I27+L27+O27+R27</f>
        <v>4</v>
      </c>
      <c r="Y27" s="248">
        <f>COUNTIF(AC27:AE27,"&lt;0")+1</f>
        <v>2</v>
      </c>
      <c r="Z27" s="249"/>
      <c r="AA27" s="250"/>
      <c r="AB27" s="12">
        <f>100*S27-100*U27+V27-X27</f>
        <v>103</v>
      </c>
      <c r="AC27" s="12">
        <f>AB27-AB24</f>
        <v>-203</v>
      </c>
      <c r="AD27" s="12">
        <f>AB27-AB25</f>
        <v>206</v>
      </c>
      <c r="AE27" s="19">
        <f>AB27-AB26</f>
        <v>409</v>
      </c>
      <c r="AF27" s="20"/>
      <c r="AG27" s="19"/>
    </row>
    <row r="28" ht="6.75" customHeight="1" thickBot="1"/>
    <row r="29" spans="1:33" s="23" customFormat="1" ht="13.5">
      <c r="A29" s="145" t="s">
        <v>18</v>
      </c>
      <c r="B29" s="146"/>
      <c r="C29" s="146"/>
      <c r="D29" s="147"/>
      <c r="E29" s="147"/>
      <c r="F29" s="147"/>
      <c r="G29" s="147" t="s">
        <v>19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24" s="13" customFormat="1" ht="12">
      <c r="A30" s="149" t="s">
        <v>92</v>
      </c>
      <c r="B30" s="150"/>
      <c r="C30" s="151" t="s">
        <v>24</v>
      </c>
      <c r="D30" s="152">
        <v>0.4826388888888889</v>
      </c>
      <c r="E30" s="150"/>
      <c r="F30" s="153" t="s">
        <v>23</v>
      </c>
      <c r="G30" s="150"/>
      <c r="H30" s="150"/>
      <c r="I30" s="150"/>
      <c r="J30" s="251" t="s">
        <v>20</v>
      </c>
      <c r="K30" s="251"/>
      <c r="L30" s="251"/>
      <c r="M30" s="251" t="s">
        <v>25</v>
      </c>
      <c r="N30" s="251"/>
      <c r="O30" s="251"/>
      <c r="P30" s="251" t="s">
        <v>26</v>
      </c>
      <c r="Q30" s="251"/>
      <c r="R30" s="251"/>
      <c r="S30" s="251" t="s">
        <v>89</v>
      </c>
      <c r="T30" s="251"/>
      <c r="U30" s="251"/>
      <c r="V30" s="251" t="s">
        <v>90</v>
      </c>
      <c r="W30" s="251"/>
      <c r="X30" s="260"/>
    </row>
    <row r="31" spans="1:33" s="138" customFormat="1" ht="12.75">
      <c r="A31" s="154" t="s">
        <v>16</v>
      </c>
      <c r="B31" s="24">
        <f>B24</f>
        <v>21</v>
      </c>
      <c r="C31" s="78" t="str">
        <f>C24</f>
        <v>Demontis, Graziana</v>
      </c>
      <c r="D31" s="24">
        <f>B27</f>
        <v>14</v>
      </c>
      <c r="E31" s="77" t="str">
        <f>C27</f>
        <v>Spitz, Anke</v>
      </c>
      <c r="F31" s="26">
        <v>11</v>
      </c>
      <c r="G31" s="135">
        <f>IF(J31="","",IF(J31&gt;L31,1,0)+IF(M31&gt;O31,1,0)+IF(P31&gt;R31,1,0)+IF(S31&gt;U31,1,0)+IF(V31&gt;X31,1,0))</f>
        <v>3</v>
      </c>
      <c r="H31" s="136" t="str">
        <f>IF(I31&lt;&gt;"",":","")</f>
        <v>:</v>
      </c>
      <c r="I31" s="137">
        <f>IF(L31="","",IF(L31&gt;J31,1,0)+IF(O31&gt;M31,1,0)+IF(R31&gt;P31,1,0)+IF(U31&gt;S31,1,0)+IF(X31&gt;V31,1,0))</f>
        <v>1</v>
      </c>
      <c r="J31" s="188">
        <v>11</v>
      </c>
      <c r="K31" s="136" t="str">
        <f>IF(L31&lt;&gt;"",":","")</f>
        <v>:</v>
      </c>
      <c r="L31" s="189">
        <v>4</v>
      </c>
      <c r="M31" s="188">
        <v>11</v>
      </c>
      <c r="N31" s="136" t="str">
        <f>IF(O31&lt;&gt;"",":","")</f>
        <v>:</v>
      </c>
      <c r="O31" s="189">
        <v>9</v>
      </c>
      <c r="P31" s="188">
        <v>6</v>
      </c>
      <c r="Q31" s="136" t="str">
        <f>IF(R31&lt;&gt;"",":","")</f>
        <v>:</v>
      </c>
      <c r="R31" s="190">
        <v>11</v>
      </c>
      <c r="S31" s="188">
        <v>11</v>
      </c>
      <c r="T31" s="136" t="str">
        <f>IF(U31&lt;&gt;"",":","")</f>
        <v>:</v>
      </c>
      <c r="U31" s="190">
        <v>6</v>
      </c>
      <c r="V31" s="188"/>
      <c r="W31" s="136">
        <f>IF(X31&lt;&gt;"",":","")</f>
      </c>
      <c r="X31" s="191"/>
      <c r="Y31" s="5"/>
      <c r="Z31" s="5"/>
      <c r="AA31" s="5"/>
      <c r="AB31" s="5"/>
      <c r="AC31" s="5"/>
      <c r="AD31" s="5"/>
      <c r="AE31" s="5"/>
      <c r="AF31" s="5"/>
      <c r="AG31" s="5"/>
    </row>
    <row r="32" spans="1:33" s="138" customFormat="1" ht="12.75">
      <c r="A32" s="154" t="s">
        <v>17</v>
      </c>
      <c r="B32" s="24">
        <f>B25</f>
        <v>28</v>
      </c>
      <c r="C32" s="78" t="str">
        <f>C25</f>
        <v>Mödinger, Ronja</v>
      </c>
      <c r="D32" s="24">
        <f>B26</f>
        <v>3</v>
      </c>
      <c r="E32" s="77" t="str">
        <f>C26</f>
        <v>Pitz-Jung, Lara</v>
      </c>
      <c r="F32" s="30">
        <v>12</v>
      </c>
      <c r="G32" s="135">
        <f>IF(J32="","",IF(J32&gt;L32,1,0)+IF(M32&gt;O32,1,0)+IF(P32&gt;R32,1,0)+IF(S32&gt;U32,1,0)+IF(V32&gt;X32,1,0))</f>
        <v>3</v>
      </c>
      <c r="H32" s="136" t="str">
        <f>IF(I32&lt;&gt;"",":","")</f>
        <v>:</v>
      </c>
      <c r="I32" s="137">
        <f>IF(L32="","",IF(L32&gt;J32,1,0)+IF(O32&gt;M32,1,0)+IF(R32&gt;P32,1,0)+IF(U32&gt;S32,1,0)+IF(X32&gt;V32,1,0))</f>
        <v>0</v>
      </c>
      <c r="J32" s="188">
        <v>11</v>
      </c>
      <c r="K32" s="136" t="str">
        <f>IF(L32&lt;&gt;"",":","")</f>
        <v>:</v>
      </c>
      <c r="L32" s="189">
        <v>4</v>
      </c>
      <c r="M32" s="188">
        <v>13</v>
      </c>
      <c r="N32" s="136" t="str">
        <f>IF(O32&lt;&gt;"",":","")</f>
        <v>:</v>
      </c>
      <c r="O32" s="189">
        <v>11</v>
      </c>
      <c r="P32" s="188">
        <v>11</v>
      </c>
      <c r="Q32" s="136" t="str">
        <f>IF(R32&lt;&gt;"",":","")</f>
        <v>:</v>
      </c>
      <c r="R32" s="190">
        <v>8</v>
      </c>
      <c r="S32" s="188"/>
      <c r="T32" s="136">
        <f>IF(U32&lt;&gt;"",":","")</f>
      </c>
      <c r="U32" s="190"/>
      <c r="V32" s="188"/>
      <c r="W32" s="136">
        <f>IF(X32&lt;&gt;"",":","")</f>
      </c>
      <c r="X32" s="191"/>
      <c r="Y32" s="5"/>
      <c r="Z32" s="5"/>
      <c r="AA32" s="5"/>
      <c r="AB32" s="5"/>
      <c r="AC32" s="5"/>
      <c r="AD32" s="5"/>
      <c r="AE32" s="5"/>
      <c r="AF32" s="5"/>
      <c r="AG32" s="5"/>
    </row>
    <row r="33" spans="1:24" s="13" customFormat="1" ht="12">
      <c r="A33" s="149" t="s">
        <v>12</v>
      </c>
      <c r="B33" s="150"/>
      <c r="C33" s="151" t="s">
        <v>24</v>
      </c>
      <c r="D33" s="152">
        <v>0.5555555555555556</v>
      </c>
      <c r="E33" s="150"/>
      <c r="F33" s="153"/>
      <c r="G33" s="150"/>
      <c r="H33" s="150"/>
      <c r="I33" s="156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61"/>
    </row>
    <row r="34" spans="1:33" s="138" customFormat="1" ht="12.75">
      <c r="A34" s="154" t="s">
        <v>10</v>
      </c>
      <c r="B34" s="24">
        <f>B24</f>
        <v>21</v>
      </c>
      <c r="C34" s="78" t="str">
        <f>C24</f>
        <v>Demontis, Graziana</v>
      </c>
      <c r="D34" s="24">
        <f>B26</f>
        <v>3</v>
      </c>
      <c r="E34" s="77" t="str">
        <f>C26</f>
        <v>Pitz-Jung, Lara</v>
      </c>
      <c r="F34" s="26">
        <v>11</v>
      </c>
      <c r="G34" s="135">
        <f>IF(J34="","",IF(J34&gt;L34,1,0)+IF(M34&gt;O34,1,0)+IF(P34&gt;R34,1,0)+IF(S34&gt;U34,1,0)+IF(V34&gt;X34,1,0))</f>
        <v>3</v>
      </c>
      <c r="H34" s="136" t="str">
        <f>IF(I34&lt;&gt;"",":","")</f>
        <v>:</v>
      </c>
      <c r="I34" s="137">
        <f>IF(L34="","",IF(L34&gt;J34,1,0)+IF(O34&gt;M34,1,0)+IF(R34&gt;P34,1,0)+IF(U34&gt;S34,1,0)+IF(X34&gt;V34,1,0))</f>
        <v>2</v>
      </c>
      <c r="J34" s="188">
        <v>6</v>
      </c>
      <c r="K34" s="136" t="str">
        <f>IF(L34&lt;&gt;"",":","")</f>
        <v>:</v>
      </c>
      <c r="L34" s="189">
        <v>11</v>
      </c>
      <c r="M34" s="188">
        <v>5</v>
      </c>
      <c r="N34" s="136" t="str">
        <f>IF(O34&lt;&gt;"",":","")</f>
        <v>:</v>
      </c>
      <c r="O34" s="189">
        <v>11</v>
      </c>
      <c r="P34" s="188">
        <v>11</v>
      </c>
      <c r="Q34" s="136" t="str">
        <f>IF(R34&lt;&gt;"",":","")</f>
        <v>:</v>
      </c>
      <c r="R34" s="190">
        <v>5</v>
      </c>
      <c r="S34" s="188">
        <v>12</v>
      </c>
      <c r="T34" s="136" t="str">
        <f>IF(U34&lt;&gt;"",":","")</f>
        <v>:</v>
      </c>
      <c r="U34" s="190">
        <v>10</v>
      </c>
      <c r="V34" s="188">
        <v>11</v>
      </c>
      <c r="W34" s="136" t="str">
        <f>IF(X34&lt;&gt;"",":","")</f>
        <v>:</v>
      </c>
      <c r="X34" s="191">
        <v>8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s="138" customFormat="1" ht="12.75">
      <c r="A35" s="154" t="s">
        <v>14</v>
      </c>
      <c r="B35" s="24">
        <f>B25</f>
        <v>28</v>
      </c>
      <c r="C35" s="78" t="str">
        <f>C25</f>
        <v>Mödinger, Ronja</v>
      </c>
      <c r="D35" s="24">
        <f>B27</f>
        <v>14</v>
      </c>
      <c r="E35" s="77" t="str">
        <f>C27</f>
        <v>Spitz, Anke</v>
      </c>
      <c r="F35" s="30">
        <v>12</v>
      </c>
      <c r="G35" s="135">
        <f>IF(J35="","",IF(J35&gt;L35,1,0)+IF(M35&gt;O35,1,0)+IF(P35&gt;R35,1,0)+IF(S35&gt;U35,1,0)+IF(V35&gt;X35,1,0))</f>
        <v>0</v>
      </c>
      <c r="H35" s="136" t="str">
        <f>IF(I35&lt;&gt;"",":","")</f>
        <v>:</v>
      </c>
      <c r="I35" s="137">
        <f>IF(L35="","",IF(L35&gt;J35,1,0)+IF(O35&gt;M35,1,0)+IF(R35&gt;P35,1,0)+IF(U35&gt;S35,1,0)+IF(X35&gt;V35,1,0))</f>
        <v>3</v>
      </c>
      <c r="J35" s="188">
        <v>8</v>
      </c>
      <c r="K35" s="136" t="str">
        <f>IF(L35&lt;&gt;"",":","")</f>
        <v>:</v>
      </c>
      <c r="L35" s="189">
        <v>11</v>
      </c>
      <c r="M35" s="188">
        <v>5</v>
      </c>
      <c r="N35" s="136" t="str">
        <f>IF(O35&lt;&gt;"",":","")</f>
        <v>:</v>
      </c>
      <c r="O35" s="189">
        <v>11</v>
      </c>
      <c r="P35" s="188">
        <v>6</v>
      </c>
      <c r="Q35" s="136" t="str">
        <f>IF(R35&lt;&gt;"",":","")</f>
        <v>:</v>
      </c>
      <c r="R35" s="190">
        <v>11</v>
      </c>
      <c r="S35" s="188"/>
      <c r="T35" s="136">
        <f>IF(U35&lt;&gt;"",":","")</f>
      </c>
      <c r="U35" s="190"/>
      <c r="V35" s="188"/>
      <c r="W35" s="136">
        <f>IF(X35&lt;&gt;"",":","")</f>
      </c>
      <c r="X35" s="191"/>
      <c r="Y35" s="5"/>
      <c r="Z35" s="5"/>
      <c r="AA35" s="5"/>
      <c r="AB35" s="5"/>
      <c r="AC35" s="5"/>
      <c r="AD35" s="5"/>
      <c r="AE35" s="5"/>
      <c r="AF35" s="5"/>
      <c r="AG35" s="5"/>
    </row>
    <row r="36" spans="1:24" s="13" customFormat="1" ht="12">
      <c r="A36" s="149" t="s">
        <v>15</v>
      </c>
      <c r="B36" s="150"/>
      <c r="C36" s="151" t="s">
        <v>24</v>
      </c>
      <c r="D36" s="152">
        <v>0.6284722222222222</v>
      </c>
      <c r="E36" s="150"/>
      <c r="F36" s="153"/>
      <c r="G36" s="150"/>
      <c r="H36" s="150"/>
      <c r="I36" s="156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61"/>
    </row>
    <row r="37" spans="1:33" s="138" customFormat="1" ht="12.75">
      <c r="A37" s="154" t="s">
        <v>13</v>
      </c>
      <c r="B37" s="24">
        <f>B24</f>
        <v>21</v>
      </c>
      <c r="C37" s="78" t="str">
        <f>C24</f>
        <v>Demontis, Graziana</v>
      </c>
      <c r="D37" s="24">
        <f>B25</f>
        <v>28</v>
      </c>
      <c r="E37" s="77" t="str">
        <f>C25</f>
        <v>Mödinger, Ronja</v>
      </c>
      <c r="F37" s="26">
        <v>11</v>
      </c>
      <c r="G37" s="135">
        <f>IF(J37="","",IF(J37&gt;L37,1,0)+IF(M37&gt;O37,1,0)+IF(P37&gt;R37,1,0)+IF(S37&gt;U37,1,0)+IF(V37&gt;X37,1,0))</f>
        <v>3</v>
      </c>
      <c r="H37" s="136" t="str">
        <f>IF(I37&lt;&gt;"",":","")</f>
        <v>:</v>
      </c>
      <c r="I37" s="137">
        <f>IF(L37="","",IF(L37&gt;J37,1,0)+IF(O37&gt;M37,1,0)+IF(R37&gt;P37,1,0)+IF(U37&gt;S37,1,0)+IF(X37&gt;V37,1,0))</f>
        <v>0</v>
      </c>
      <c r="J37" s="188">
        <v>11</v>
      </c>
      <c r="K37" s="136" t="str">
        <f>IF(L37&lt;&gt;"",":","")</f>
        <v>:</v>
      </c>
      <c r="L37" s="189">
        <v>7</v>
      </c>
      <c r="M37" s="188">
        <v>11</v>
      </c>
      <c r="N37" s="136" t="str">
        <f>IF(O37&lt;&gt;"",":","")</f>
        <v>:</v>
      </c>
      <c r="O37" s="189">
        <v>6</v>
      </c>
      <c r="P37" s="188">
        <v>11</v>
      </c>
      <c r="Q37" s="136" t="str">
        <f>IF(R37&lt;&gt;"",":","")</f>
        <v>:</v>
      </c>
      <c r="R37" s="190">
        <v>7</v>
      </c>
      <c r="S37" s="188"/>
      <c r="T37" s="136">
        <f>IF(U37&lt;&gt;"",":","")</f>
      </c>
      <c r="U37" s="190"/>
      <c r="V37" s="188"/>
      <c r="W37" s="136">
        <f>IF(X37&lt;&gt;"",":","")</f>
      </c>
      <c r="X37" s="191"/>
      <c r="Y37" s="5"/>
      <c r="Z37" s="5"/>
      <c r="AA37" s="5"/>
      <c r="AB37" s="5"/>
      <c r="AC37" s="5"/>
      <c r="AD37" s="5"/>
      <c r="AE37" s="5"/>
      <c r="AF37" s="5"/>
      <c r="AG37" s="5"/>
    </row>
    <row r="38" spans="1:33" s="138" customFormat="1" ht="13.5" thickBot="1">
      <c r="A38" s="192" t="s">
        <v>11</v>
      </c>
      <c r="B38" s="158">
        <f>B26</f>
        <v>3</v>
      </c>
      <c r="C38" s="159" t="str">
        <f>C26</f>
        <v>Pitz-Jung, Lara</v>
      </c>
      <c r="D38" s="158">
        <f>B27</f>
        <v>14</v>
      </c>
      <c r="E38" s="161" t="str">
        <f>C27</f>
        <v>Spitz, Anke</v>
      </c>
      <c r="F38" s="162">
        <v>12</v>
      </c>
      <c r="G38" s="193">
        <f>IF(J38="","",IF(J38&gt;L38,1,0)+IF(M38&gt;O38,1,0)+IF(P38&gt;R38,1,0)+IF(S38&gt;U38,1,0)+IF(V38&gt;X38,1,0))</f>
        <v>1</v>
      </c>
      <c r="H38" s="194" t="str">
        <f>IF(I38&lt;&gt;"",":","")</f>
        <v>:</v>
      </c>
      <c r="I38" s="195">
        <f>IF(L38="","",IF(L38&gt;J38,1,0)+IF(O38&gt;M38,1,0)+IF(R38&gt;P38,1,0)+IF(U38&gt;S38,1,0)+IF(X38&gt;V38,1,0))</f>
        <v>3</v>
      </c>
      <c r="J38" s="196">
        <v>6</v>
      </c>
      <c r="K38" s="194" t="str">
        <f>IF(L38&lt;&gt;"",":","")</f>
        <v>:</v>
      </c>
      <c r="L38" s="197">
        <v>11</v>
      </c>
      <c r="M38" s="196">
        <v>10</v>
      </c>
      <c r="N38" s="194" t="str">
        <f>IF(O38&lt;&gt;"",":","")</f>
        <v>:</v>
      </c>
      <c r="O38" s="197">
        <v>12</v>
      </c>
      <c r="P38" s="196">
        <v>11</v>
      </c>
      <c r="Q38" s="194" t="str">
        <f>IF(R38&lt;&gt;"",":","")</f>
        <v>:</v>
      </c>
      <c r="R38" s="198">
        <v>9</v>
      </c>
      <c r="S38" s="196">
        <v>8</v>
      </c>
      <c r="T38" s="194" t="str">
        <f>IF(U38&lt;&gt;"",":","")</f>
        <v>:</v>
      </c>
      <c r="U38" s="198">
        <v>11</v>
      </c>
      <c r="V38" s="196"/>
      <c r="W38" s="194">
        <f>IF(X38&lt;&gt;"",":","")</f>
      </c>
      <c r="X38" s="199"/>
      <c r="Y38" s="5"/>
      <c r="Z38" s="5"/>
      <c r="AA38" s="5"/>
      <c r="AB38" s="5"/>
      <c r="AC38" s="5"/>
      <c r="AD38" s="5"/>
      <c r="AE38" s="5"/>
      <c r="AF38" s="5"/>
      <c r="AG38" s="5"/>
    </row>
    <row r="39" spans="1:33" s="138" customFormat="1" ht="12.75">
      <c r="A39" s="139"/>
      <c r="B39" s="90"/>
      <c r="C39" s="5"/>
      <c r="D39" s="90"/>
      <c r="E39" s="5"/>
      <c r="F39" s="92"/>
      <c r="G39" s="140"/>
      <c r="H39" s="141"/>
      <c r="I39" s="140"/>
      <c r="J39" s="140"/>
      <c r="K39" s="141"/>
      <c r="L39" s="140"/>
      <c r="M39" s="140"/>
      <c r="N39" s="141"/>
      <c r="O39" s="140"/>
      <c r="P39" s="140"/>
      <c r="Q39" s="141"/>
      <c r="R39" s="140"/>
      <c r="S39" s="140"/>
      <c r="T39" s="141"/>
      <c r="U39" s="140"/>
      <c r="V39" s="140"/>
      <c r="W39" s="141"/>
      <c r="X39" s="140"/>
      <c r="Y39" s="5"/>
      <c r="Z39" s="5"/>
      <c r="AA39" s="5"/>
      <c r="AB39" s="5"/>
      <c r="AC39" s="5"/>
      <c r="AD39" s="5"/>
      <c r="AE39" s="5"/>
      <c r="AF39" s="5"/>
      <c r="AG39" s="5"/>
    </row>
    <row r="40" spans="1:6" ht="15" customHeight="1">
      <c r="A40" s="252" t="str">
        <f>Datenblatt!A4</f>
        <v>Mädchen U15</v>
      </c>
      <c r="B40" s="252"/>
      <c r="C40" s="252"/>
      <c r="D40" s="253" t="s">
        <v>70</v>
      </c>
      <c r="E40" s="253"/>
      <c r="F40" s="253"/>
    </row>
    <row r="41" spans="1:33" ht="12.75">
      <c r="A41" s="177"/>
      <c r="B41" s="175" t="s">
        <v>22</v>
      </c>
      <c r="C41" s="175" t="s">
        <v>0</v>
      </c>
      <c r="D41" s="175"/>
      <c r="E41" s="175" t="s">
        <v>1</v>
      </c>
      <c r="F41" s="176" t="s">
        <v>21</v>
      </c>
      <c r="G41" s="263" t="s">
        <v>2</v>
      </c>
      <c r="H41" s="264"/>
      <c r="I41" s="265"/>
      <c r="J41" s="257" t="s">
        <v>3</v>
      </c>
      <c r="K41" s="258"/>
      <c r="L41" s="259"/>
      <c r="M41" s="257" t="s">
        <v>4</v>
      </c>
      <c r="N41" s="258"/>
      <c r="O41" s="259"/>
      <c r="P41" s="257" t="s">
        <v>5</v>
      </c>
      <c r="Q41" s="258"/>
      <c r="R41" s="259"/>
      <c r="S41" s="1"/>
      <c r="T41" s="2" t="s">
        <v>6</v>
      </c>
      <c r="U41" s="3"/>
      <c r="V41" s="1"/>
      <c r="W41" s="2" t="s">
        <v>7</v>
      </c>
      <c r="X41" s="2"/>
      <c r="Y41" s="254" t="s">
        <v>8</v>
      </c>
      <c r="Z41" s="255"/>
      <c r="AA41" s="256"/>
      <c r="AE41" s="4"/>
      <c r="AF41" s="4"/>
      <c r="AG41" s="4"/>
    </row>
    <row r="42" spans="1:33" s="12" customFormat="1" ht="16.5">
      <c r="A42" s="14" t="s">
        <v>2</v>
      </c>
      <c r="B42" s="174">
        <v>29</v>
      </c>
      <c r="C42" s="245" t="str">
        <f>IF(B42="","",VLOOKUP(B42,Mädchen,2))</f>
        <v>Pawlitschko, Corinna</v>
      </c>
      <c r="D42" s="246"/>
      <c r="E42" s="118" t="str">
        <f>IF(B42="","",VLOOKUP(B42,Mädchen,3))</f>
        <v>SV Thalfingen</v>
      </c>
      <c r="F42" s="15" t="str">
        <f>IF(B42="","",VLOOKUP(B42,Mädchen,4))</f>
        <v>WH</v>
      </c>
      <c r="G42" s="16"/>
      <c r="H42" s="17"/>
      <c r="I42" s="17"/>
      <c r="J42" s="11">
        <f>IF(G55="",0,G55)</f>
        <v>3</v>
      </c>
      <c r="K42" s="15" t="s">
        <v>9</v>
      </c>
      <c r="L42" s="31">
        <f>IF(I55="",0,I55)</f>
        <v>0</v>
      </c>
      <c r="M42" s="11">
        <f>IF(G52="",0,G52)</f>
        <v>3</v>
      </c>
      <c r="N42" s="15" t="s">
        <v>9</v>
      </c>
      <c r="O42" s="31">
        <f>IF(I52="",0,I52)</f>
        <v>1</v>
      </c>
      <c r="P42" s="11">
        <f>IF(G49="",0,G49)</f>
        <v>3</v>
      </c>
      <c r="Q42" s="15" t="s">
        <v>9</v>
      </c>
      <c r="R42" s="31">
        <f>IF(I49="",0,I49)</f>
        <v>2</v>
      </c>
      <c r="S42" s="95">
        <f>IF(J42=3,1,0)+IF(M42=3,1,0)+IF(P42=3,1,0)</f>
        <v>3</v>
      </c>
      <c r="T42" s="18" t="s">
        <v>9</v>
      </c>
      <c r="U42" s="96">
        <f>IF(L42=3,1,0)+IF(O42=3,1,0)+IF(R42=3,1,0)</f>
        <v>0</v>
      </c>
      <c r="V42" s="97">
        <f>G42+J42+M42+P42</f>
        <v>9</v>
      </c>
      <c r="W42" s="18" t="s">
        <v>9</v>
      </c>
      <c r="X42" s="96">
        <f>I42+L42+O42+R42</f>
        <v>3</v>
      </c>
      <c r="Y42" s="248">
        <f>COUNTIF(AC42:AE42,"&lt;0")+1</f>
        <v>1</v>
      </c>
      <c r="Z42" s="249"/>
      <c r="AA42" s="250"/>
      <c r="AB42" s="12">
        <f>100*S42-100*U42+V42-X42</f>
        <v>306</v>
      </c>
      <c r="AC42" s="12">
        <f>AB42-AB43</f>
        <v>204</v>
      </c>
      <c r="AD42" s="12">
        <f>AB42-AB44</f>
        <v>408</v>
      </c>
      <c r="AE42" s="19">
        <f>AB42-AB45</f>
        <v>612</v>
      </c>
      <c r="AF42" s="20"/>
      <c r="AG42" s="19"/>
    </row>
    <row r="43" spans="1:33" s="12" customFormat="1" ht="16.5">
      <c r="A43" s="14" t="s">
        <v>3</v>
      </c>
      <c r="B43" s="174">
        <v>10</v>
      </c>
      <c r="C43" s="245" t="str">
        <f>IF(B43="","",VLOOKUP(B43,Mädchen,2))</f>
        <v>Klausmann, Louisa</v>
      </c>
      <c r="D43" s="246"/>
      <c r="E43" s="118" t="str">
        <f>IF(B43="","",VLOOKUP(B43,Mädchen,3))</f>
        <v>TTC Vöhrenbach</v>
      </c>
      <c r="F43" s="15" t="str">
        <f>IF(B43="","",VLOOKUP(B43,Mädchen,4))</f>
        <v>SB</v>
      </c>
      <c r="G43" s="11">
        <f>IF(I55="",0,I55)</f>
        <v>0</v>
      </c>
      <c r="H43" s="15" t="s">
        <v>9</v>
      </c>
      <c r="I43" s="31">
        <f>IF(G55="",0,G55)</f>
        <v>3</v>
      </c>
      <c r="J43" s="16"/>
      <c r="K43" s="17"/>
      <c r="L43" s="32"/>
      <c r="M43" s="11">
        <f>IF(G50="",0,G50)</f>
        <v>3</v>
      </c>
      <c r="N43" s="15" t="s">
        <v>9</v>
      </c>
      <c r="O43" s="31">
        <f>IF(I50="",0,I50)</f>
        <v>0</v>
      </c>
      <c r="P43" s="11">
        <f>IF(G53="",0,G53)</f>
        <v>3</v>
      </c>
      <c r="Q43" s="15" t="s">
        <v>9</v>
      </c>
      <c r="R43" s="31">
        <f>IF(I53="",0,I53)</f>
        <v>1</v>
      </c>
      <c r="S43" s="95">
        <f>IF(G43=3,1,0)+IF(M43=3,1,0)+IF(P43=3,1,0)</f>
        <v>2</v>
      </c>
      <c r="T43" s="18" t="s">
        <v>9</v>
      </c>
      <c r="U43" s="96">
        <f>IF(I43=3,1,0)+IF(O43=3,1,0)+IF(R43=3,1,0)</f>
        <v>1</v>
      </c>
      <c r="V43" s="97">
        <f>G43+J43+M43+P43</f>
        <v>6</v>
      </c>
      <c r="W43" s="18" t="s">
        <v>9</v>
      </c>
      <c r="X43" s="96">
        <f>I43+L43+O43+R43</f>
        <v>4</v>
      </c>
      <c r="Y43" s="248">
        <f>COUNTIF(AC43:AE43,"&lt;0")+1</f>
        <v>2</v>
      </c>
      <c r="Z43" s="249"/>
      <c r="AA43" s="250"/>
      <c r="AB43" s="12">
        <f>100*S43-100*U43+V43-X43</f>
        <v>102</v>
      </c>
      <c r="AC43" s="12">
        <f>AB43-AB42</f>
        <v>-204</v>
      </c>
      <c r="AD43" s="12">
        <f>AB43-AB44</f>
        <v>204</v>
      </c>
      <c r="AE43" s="19">
        <f>AB43-AB45</f>
        <v>408</v>
      </c>
      <c r="AF43" s="20"/>
      <c r="AG43" s="19"/>
    </row>
    <row r="44" spans="1:33" s="12" customFormat="1" ht="16.5">
      <c r="A44" s="14" t="s">
        <v>4</v>
      </c>
      <c r="B44" s="174">
        <v>2</v>
      </c>
      <c r="C44" s="245" t="str">
        <f>IF(B44="","",VLOOKUP(B44,Mädchen,2))</f>
        <v>Lechler, Miriam</v>
      </c>
      <c r="D44" s="246"/>
      <c r="E44" s="118" t="str">
        <f>IF(B44="","",VLOOKUP(B44,Mädchen,3))</f>
        <v>TTC Tiefenbronn</v>
      </c>
      <c r="F44" s="15" t="str">
        <f>IF(B44="","",VLOOKUP(B44,Mädchen,4))</f>
        <v>BD</v>
      </c>
      <c r="G44" s="11">
        <f>IF(I52="",0,I52)</f>
        <v>1</v>
      </c>
      <c r="H44" s="15" t="s">
        <v>9</v>
      </c>
      <c r="I44" s="31">
        <f>IF(G52="",0,G52)</f>
        <v>3</v>
      </c>
      <c r="J44" s="11">
        <f>IF(I50="",0,I50)</f>
        <v>0</v>
      </c>
      <c r="K44" s="15" t="s">
        <v>9</v>
      </c>
      <c r="L44" s="31">
        <f>IF(G50="",0,G50)</f>
        <v>3</v>
      </c>
      <c r="M44" s="16"/>
      <c r="N44" s="21"/>
      <c r="O44" s="32"/>
      <c r="P44" s="11">
        <f>IF(G56="",0,G56)</f>
        <v>3</v>
      </c>
      <c r="Q44" s="15" t="s">
        <v>9</v>
      </c>
      <c r="R44" s="31">
        <f>IF(I56="",0,I56)</f>
        <v>0</v>
      </c>
      <c r="S44" s="95">
        <f>IF(J44=3,1,0)+IF(G44=3,1,0)+IF(P44=3,1,0)</f>
        <v>1</v>
      </c>
      <c r="T44" s="18" t="s">
        <v>9</v>
      </c>
      <c r="U44" s="96">
        <f>IF(L44=3,1,0)+IF(I44=3,1,0)+IF(R44=3,1,0)</f>
        <v>2</v>
      </c>
      <c r="V44" s="97">
        <f>G44+J44+M44+P44</f>
        <v>4</v>
      </c>
      <c r="W44" s="18" t="s">
        <v>9</v>
      </c>
      <c r="X44" s="96">
        <f>I44+L44+O44+R44</f>
        <v>6</v>
      </c>
      <c r="Y44" s="248">
        <f>COUNTIF(AC44:AE44,"&lt;0")+1</f>
        <v>3</v>
      </c>
      <c r="Z44" s="249"/>
      <c r="AA44" s="250"/>
      <c r="AB44" s="12">
        <f>100*S44-100*U44+V44-X44</f>
        <v>-102</v>
      </c>
      <c r="AC44" s="12">
        <f>AB44-AB42</f>
        <v>-408</v>
      </c>
      <c r="AD44" s="12">
        <f>AB44-AB43</f>
        <v>-204</v>
      </c>
      <c r="AE44" s="19">
        <f>AB44-AB45</f>
        <v>204</v>
      </c>
      <c r="AF44" s="20"/>
      <c r="AG44" s="19"/>
    </row>
    <row r="45" spans="1:33" s="12" customFormat="1" ht="16.5">
      <c r="A45" s="14" t="s">
        <v>5</v>
      </c>
      <c r="B45" s="174">
        <v>25</v>
      </c>
      <c r="C45" s="245" t="str">
        <f>IF(B45="","",VLOOKUP(B45,Mädchen,2))</f>
        <v>Lehmann, Larissa</v>
      </c>
      <c r="D45" s="246"/>
      <c r="E45" s="118" t="str">
        <f>IF(B45="","",VLOOKUP(B45,Mädchen,3))</f>
        <v>TSG 1845 Heilbronn</v>
      </c>
      <c r="F45" s="15" t="str">
        <f>IF(B45="","",VLOOKUP(B45,Mädchen,4))</f>
        <v>WH</v>
      </c>
      <c r="G45" s="11">
        <f>IF(I49="",0,I49)</f>
        <v>2</v>
      </c>
      <c r="H45" s="15" t="s">
        <v>9</v>
      </c>
      <c r="I45" s="31">
        <f>IF(G49="",0,G49)</f>
        <v>3</v>
      </c>
      <c r="J45" s="11">
        <f>IF(I53="",0,I53)</f>
        <v>1</v>
      </c>
      <c r="K45" s="15" t="s">
        <v>9</v>
      </c>
      <c r="L45" s="31">
        <f>IF(G53="",0,G53)</f>
        <v>3</v>
      </c>
      <c r="M45" s="11">
        <f>IF(I56="",0,I56)</f>
        <v>0</v>
      </c>
      <c r="N45" s="15" t="s">
        <v>9</v>
      </c>
      <c r="O45" s="31">
        <f>IF(G56="",0,G56)</f>
        <v>3</v>
      </c>
      <c r="P45" s="16"/>
      <c r="Q45" s="21"/>
      <c r="R45" s="32"/>
      <c r="S45" s="95">
        <f>IF(J45=3,1,0)+IF(M45=3,1,0)+IF(G45=3,1,0)</f>
        <v>0</v>
      </c>
      <c r="T45" s="18" t="s">
        <v>9</v>
      </c>
      <c r="U45" s="96">
        <f>IF(L45=3,1,0)+IF(O45=3,1,0)+IF(I45=3,1,0)</f>
        <v>3</v>
      </c>
      <c r="V45" s="97">
        <f>G45+J45+M45+P45</f>
        <v>3</v>
      </c>
      <c r="W45" s="18" t="s">
        <v>9</v>
      </c>
      <c r="X45" s="96">
        <f>I45+L45+O45+R45</f>
        <v>9</v>
      </c>
      <c r="Y45" s="248">
        <f>COUNTIF(AC45:AE45,"&lt;0")+1</f>
        <v>4</v>
      </c>
      <c r="Z45" s="249"/>
      <c r="AA45" s="250"/>
      <c r="AB45" s="12">
        <f>100*S45-100*U45+V45-X45</f>
        <v>-306</v>
      </c>
      <c r="AC45" s="12">
        <f>AB45-AB42</f>
        <v>-612</v>
      </c>
      <c r="AD45" s="12">
        <f>AB45-AB43</f>
        <v>-408</v>
      </c>
      <c r="AE45" s="19">
        <f>AB45-AB44</f>
        <v>-204</v>
      </c>
      <c r="AF45" s="20"/>
      <c r="AG45" s="19"/>
    </row>
    <row r="46" ht="6.75" customHeight="1" thickBot="1"/>
    <row r="47" spans="1:33" s="23" customFormat="1" ht="13.5">
      <c r="A47" s="145" t="s">
        <v>18</v>
      </c>
      <c r="B47" s="146"/>
      <c r="C47" s="146"/>
      <c r="D47" s="147"/>
      <c r="E47" s="147"/>
      <c r="F47" s="147"/>
      <c r="G47" s="147" t="s">
        <v>19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24" s="13" customFormat="1" ht="12">
      <c r="A48" s="149" t="s">
        <v>92</v>
      </c>
      <c r="B48" s="150"/>
      <c r="C48" s="151" t="s">
        <v>24</v>
      </c>
      <c r="D48" s="152">
        <v>0.4826388888888889</v>
      </c>
      <c r="E48" s="150"/>
      <c r="F48" s="153" t="s">
        <v>23</v>
      </c>
      <c r="G48" s="150"/>
      <c r="H48" s="150"/>
      <c r="I48" s="150"/>
      <c r="J48" s="251" t="s">
        <v>20</v>
      </c>
      <c r="K48" s="251"/>
      <c r="L48" s="251"/>
      <c r="M48" s="251" t="s">
        <v>25</v>
      </c>
      <c r="N48" s="251"/>
      <c r="O48" s="251"/>
      <c r="P48" s="251" t="s">
        <v>26</v>
      </c>
      <c r="Q48" s="251"/>
      <c r="R48" s="251"/>
      <c r="S48" s="251" t="s">
        <v>89</v>
      </c>
      <c r="T48" s="251"/>
      <c r="U48" s="251"/>
      <c r="V48" s="251" t="s">
        <v>90</v>
      </c>
      <c r="W48" s="251"/>
      <c r="X48" s="260"/>
    </row>
    <row r="49" spans="1:33" s="138" customFormat="1" ht="12.75">
      <c r="A49" s="154" t="s">
        <v>16</v>
      </c>
      <c r="B49" s="24">
        <f>B42</f>
        <v>29</v>
      </c>
      <c r="C49" s="78" t="str">
        <f>C42</f>
        <v>Pawlitschko, Corinna</v>
      </c>
      <c r="D49" s="24">
        <f>B45</f>
        <v>25</v>
      </c>
      <c r="E49" s="77" t="str">
        <f>C45</f>
        <v>Lehmann, Larissa</v>
      </c>
      <c r="F49" s="26">
        <v>13</v>
      </c>
      <c r="G49" s="135">
        <f>IF(J49="","",IF(J49&gt;L49,1,0)+IF(M49&gt;O49,1,0)+IF(P49&gt;R49,1,0)+IF(S49&gt;U49,1,0)+IF(V49&gt;X49,1,0))</f>
        <v>3</v>
      </c>
      <c r="H49" s="136" t="str">
        <f>IF(I49&lt;&gt;"",":","")</f>
        <v>:</v>
      </c>
      <c r="I49" s="137">
        <f>IF(L49="","",IF(L49&gt;J49,1,0)+IF(O49&gt;M49,1,0)+IF(R49&gt;P49,1,0)+IF(U49&gt;S49,1,0)+IF(X49&gt;V49,1,0))</f>
        <v>2</v>
      </c>
      <c r="J49" s="188">
        <v>8</v>
      </c>
      <c r="K49" s="136" t="str">
        <f>IF(L49&lt;&gt;"",":","")</f>
        <v>:</v>
      </c>
      <c r="L49" s="189">
        <v>11</v>
      </c>
      <c r="M49" s="188">
        <v>4</v>
      </c>
      <c r="N49" s="136" t="str">
        <f>IF(O49&lt;&gt;"",":","")</f>
        <v>:</v>
      </c>
      <c r="O49" s="189">
        <v>11</v>
      </c>
      <c r="P49" s="188">
        <v>15</v>
      </c>
      <c r="Q49" s="136" t="str">
        <f>IF(R49&lt;&gt;"",":","")</f>
        <v>:</v>
      </c>
      <c r="R49" s="190">
        <v>13</v>
      </c>
      <c r="S49" s="188">
        <v>11</v>
      </c>
      <c r="T49" s="136" t="str">
        <f>IF(U49&lt;&gt;"",":","")</f>
        <v>:</v>
      </c>
      <c r="U49" s="190">
        <v>5</v>
      </c>
      <c r="V49" s="188">
        <v>11</v>
      </c>
      <c r="W49" s="136" t="str">
        <f>IF(X49&lt;&gt;"",":","")</f>
        <v>:</v>
      </c>
      <c r="X49" s="191">
        <v>8</v>
      </c>
      <c r="Y49" s="5"/>
      <c r="Z49" s="5"/>
      <c r="AA49" s="5"/>
      <c r="AB49" s="5"/>
      <c r="AC49" s="5"/>
      <c r="AD49" s="5"/>
      <c r="AE49" s="5"/>
      <c r="AF49" s="5"/>
      <c r="AG49" s="5"/>
    </row>
    <row r="50" spans="1:33" s="138" customFormat="1" ht="12.75">
      <c r="A50" s="154" t="s">
        <v>17</v>
      </c>
      <c r="B50" s="24">
        <f>B43</f>
        <v>10</v>
      </c>
      <c r="C50" s="78" t="str">
        <f>C43</f>
        <v>Klausmann, Louisa</v>
      </c>
      <c r="D50" s="24">
        <f>B44</f>
        <v>2</v>
      </c>
      <c r="E50" s="77" t="str">
        <f>C44</f>
        <v>Lechler, Miriam</v>
      </c>
      <c r="F50" s="30">
        <v>14</v>
      </c>
      <c r="G50" s="135">
        <f>IF(J50="","",IF(J50&gt;L50,1,0)+IF(M50&gt;O50,1,0)+IF(P50&gt;R50,1,0)+IF(S50&gt;U50,1,0)+IF(V50&gt;X50,1,0))</f>
        <v>3</v>
      </c>
      <c r="H50" s="136" t="str">
        <f>IF(I50&lt;&gt;"",":","")</f>
        <v>:</v>
      </c>
      <c r="I50" s="137">
        <f>IF(L50="","",IF(L50&gt;J50,1,0)+IF(O50&gt;M50,1,0)+IF(R50&gt;P50,1,0)+IF(U50&gt;S50,1,0)+IF(X50&gt;V50,1,0))</f>
        <v>0</v>
      </c>
      <c r="J50" s="188">
        <v>11</v>
      </c>
      <c r="K50" s="136" t="str">
        <f>IF(L50&lt;&gt;"",":","")</f>
        <v>:</v>
      </c>
      <c r="L50" s="189">
        <v>5</v>
      </c>
      <c r="M50" s="188">
        <v>11</v>
      </c>
      <c r="N50" s="136" t="str">
        <f>IF(O50&lt;&gt;"",":","")</f>
        <v>:</v>
      </c>
      <c r="O50" s="189">
        <v>7</v>
      </c>
      <c r="P50" s="188">
        <v>13</v>
      </c>
      <c r="Q50" s="136" t="str">
        <f>IF(R50&lt;&gt;"",":","")</f>
        <v>:</v>
      </c>
      <c r="R50" s="190">
        <v>11</v>
      </c>
      <c r="S50" s="188"/>
      <c r="T50" s="136">
        <f>IF(U50&lt;&gt;"",":","")</f>
      </c>
      <c r="U50" s="190"/>
      <c r="V50" s="188"/>
      <c r="W50" s="136">
        <f>IF(X50&lt;&gt;"",":","")</f>
      </c>
      <c r="X50" s="191"/>
      <c r="Y50" s="5"/>
      <c r="Z50" s="5"/>
      <c r="AA50" s="5"/>
      <c r="AB50" s="5"/>
      <c r="AC50" s="5"/>
      <c r="AD50" s="5"/>
      <c r="AE50" s="5"/>
      <c r="AF50" s="5"/>
      <c r="AG50" s="5"/>
    </row>
    <row r="51" spans="1:24" s="13" customFormat="1" ht="12">
      <c r="A51" s="149" t="s">
        <v>12</v>
      </c>
      <c r="B51" s="150"/>
      <c r="C51" s="151" t="s">
        <v>24</v>
      </c>
      <c r="D51" s="152">
        <v>0.5555555555555556</v>
      </c>
      <c r="E51" s="150"/>
      <c r="F51" s="153"/>
      <c r="G51" s="150"/>
      <c r="H51" s="150"/>
      <c r="I51" s="156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61"/>
    </row>
    <row r="52" spans="1:33" s="138" customFormat="1" ht="12.75">
      <c r="A52" s="154" t="s">
        <v>10</v>
      </c>
      <c r="B52" s="24">
        <f>B42</f>
        <v>29</v>
      </c>
      <c r="C52" s="78" t="str">
        <f>C42</f>
        <v>Pawlitschko, Corinna</v>
      </c>
      <c r="D52" s="24">
        <f>B44</f>
        <v>2</v>
      </c>
      <c r="E52" s="77" t="str">
        <f>C44</f>
        <v>Lechler, Miriam</v>
      </c>
      <c r="F52" s="26">
        <v>13</v>
      </c>
      <c r="G52" s="135">
        <f>IF(J52="","",IF(J52&gt;L52,1,0)+IF(M52&gt;O52,1,0)+IF(P52&gt;R52,1,0)+IF(S52&gt;U52,1,0)+IF(V52&gt;X52,1,0))</f>
        <v>3</v>
      </c>
      <c r="H52" s="136" t="str">
        <f>IF(I52&lt;&gt;"",":","")</f>
        <v>:</v>
      </c>
      <c r="I52" s="137">
        <f>IF(L52="","",IF(L52&gt;J52,1,0)+IF(O52&gt;M52,1,0)+IF(R52&gt;P52,1,0)+IF(U52&gt;S52,1,0)+IF(X52&gt;V52,1,0))</f>
        <v>1</v>
      </c>
      <c r="J52" s="188">
        <v>11</v>
      </c>
      <c r="K52" s="136" t="str">
        <f>IF(L52&lt;&gt;"",":","")</f>
        <v>:</v>
      </c>
      <c r="L52" s="189">
        <v>4</v>
      </c>
      <c r="M52" s="188">
        <v>11</v>
      </c>
      <c r="N52" s="136" t="str">
        <f>IF(O52&lt;&gt;"",":","")</f>
        <v>:</v>
      </c>
      <c r="O52" s="189">
        <v>5</v>
      </c>
      <c r="P52" s="188">
        <v>13</v>
      </c>
      <c r="Q52" s="136" t="str">
        <f>IF(R52&lt;&gt;"",":","")</f>
        <v>:</v>
      </c>
      <c r="R52" s="190">
        <v>15</v>
      </c>
      <c r="S52" s="188">
        <v>11</v>
      </c>
      <c r="T52" s="136" t="str">
        <f>IF(U52&lt;&gt;"",":","")</f>
        <v>:</v>
      </c>
      <c r="U52" s="190">
        <v>8</v>
      </c>
      <c r="V52" s="188"/>
      <c r="W52" s="136">
        <f>IF(X52&lt;&gt;"",":","")</f>
      </c>
      <c r="X52" s="191"/>
      <c r="Y52" s="5"/>
      <c r="Z52" s="5"/>
      <c r="AA52" s="5"/>
      <c r="AB52" s="5"/>
      <c r="AC52" s="5"/>
      <c r="AD52" s="5"/>
      <c r="AE52" s="5"/>
      <c r="AF52" s="5"/>
      <c r="AG52" s="5"/>
    </row>
    <row r="53" spans="1:33" s="138" customFormat="1" ht="12.75">
      <c r="A53" s="154" t="s">
        <v>14</v>
      </c>
      <c r="B53" s="24">
        <f>B43</f>
        <v>10</v>
      </c>
      <c r="C53" s="78" t="str">
        <f>C43</f>
        <v>Klausmann, Louisa</v>
      </c>
      <c r="D53" s="24">
        <f>B45</f>
        <v>25</v>
      </c>
      <c r="E53" s="77" t="str">
        <f>C45</f>
        <v>Lehmann, Larissa</v>
      </c>
      <c r="F53" s="30">
        <v>14</v>
      </c>
      <c r="G53" s="135">
        <f>IF(J53="","",IF(J53&gt;L53,1,0)+IF(M53&gt;O53,1,0)+IF(P53&gt;R53,1,0)+IF(S53&gt;U53,1,0)+IF(V53&gt;X53,1,0))</f>
        <v>3</v>
      </c>
      <c r="H53" s="136" t="str">
        <f>IF(I53&lt;&gt;"",":","")</f>
        <v>:</v>
      </c>
      <c r="I53" s="137">
        <f>IF(L53="","",IF(L53&gt;J53,1,0)+IF(O53&gt;M53,1,0)+IF(R53&gt;P53,1,0)+IF(U53&gt;S53,1,0)+IF(X53&gt;V53,1,0))</f>
        <v>1</v>
      </c>
      <c r="J53" s="188">
        <v>11</v>
      </c>
      <c r="K53" s="136" t="str">
        <f>IF(L53&lt;&gt;"",":","")</f>
        <v>:</v>
      </c>
      <c r="L53" s="189">
        <v>9</v>
      </c>
      <c r="M53" s="188">
        <v>4</v>
      </c>
      <c r="N53" s="136" t="str">
        <f>IF(O53&lt;&gt;"",":","")</f>
        <v>:</v>
      </c>
      <c r="O53" s="189">
        <v>11</v>
      </c>
      <c r="P53" s="188">
        <v>11</v>
      </c>
      <c r="Q53" s="136" t="str">
        <f>IF(R53&lt;&gt;"",":","")</f>
        <v>:</v>
      </c>
      <c r="R53" s="190">
        <v>4</v>
      </c>
      <c r="S53" s="188">
        <v>11</v>
      </c>
      <c r="T53" s="136" t="str">
        <f>IF(U53&lt;&gt;"",":","")</f>
        <v>:</v>
      </c>
      <c r="U53" s="190">
        <v>3</v>
      </c>
      <c r="V53" s="188"/>
      <c r="W53" s="136">
        <f>IF(X53&lt;&gt;"",":","")</f>
      </c>
      <c r="X53" s="191"/>
      <c r="Y53" s="5"/>
      <c r="Z53" s="5"/>
      <c r="AA53" s="5"/>
      <c r="AB53" s="5"/>
      <c r="AC53" s="5"/>
      <c r="AD53" s="5"/>
      <c r="AE53" s="5"/>
      <c r="AF53" s="5"/>
      <c r="AG53" s="5"/>
    </row>
    <row r="54" spans="1:24" s="13" customFormat="1" ht="12">
      <c r="A54" s="149" t="s">
        <v>15</v>
      </c>
      <c r="B54" s="150"/>
      <c r="C54" s="151" t="s">
        <v>24</v>
      </c>
      <c r="D54" s="152">
        <v>0.6284722222222222</v>
      </c>
      <c r="E54" s="150"/>
      <c r="F54" s="153"/>
      <c r="G54" s="150"/>
      <c r="H54" s="150"/>
      <c r="I54" s="156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61"/>
    </row>
    <row r="55" spans="1:33" s="138" customFormat="1" ht="12.75">
      <c r="A55" s="154" t="s">
        <v>13</v>
      </c>
      <c r="B55" s="24">
        <f>B42</f>
        <v>29</v>
      </c>
      <c r="C55" s="78" t="str">
        <f>C42</f>
        <v>Pawlitschko, Corinna</v>
      </c>
      <c r="D55" s="24">
        <f>B43</f>
        <v>10</v>
      </c>
      <c r="E55" s="77" t="str">
        <f>C43</f>
        <v>Klausmann, Louisa</v>
      </c>
      <c r="F55" s="26">
        <v>13</v>
      </c>
      <c r="G55" s="135">
        <f>IF(J55="","",IF(J55&gt;L55,1,0)+IF(M55&gt;O55,1,0)+IF(P55&gt;R55,1,0)+IF(S55&gt;U55,1,0)+IF(V55&gt;X55,1,0))</f>
        <v>3</v>
      </c>
      <c r="H55" s="136" t="str">
        <f>IF(I55&lt;&gt;"",":","")</f>
        <v>:</v>
      </c>
      <c r="I55" s="137">
        <f>IF(L55="","",IF(L55&gt;J55,1,0)+IF(O55&gt;M55,1,0)+IF(R55&gt;P55,1,0)+IF(U55&gt;S55,1,0)+IF(X55&gt;V55,1,0))</f>
        <v>0</v>
      </c>
      <c r="J55" s="188">
        <v>11</v>
      </c>
      <c r="K55" s="136" t="str">
        <f>IF(L55&lt;&gt;"",":","")</f>
        <v>:</v>
      </c>
      <c r="L55" s="189">
        <v>6</v>
      </c>
      <c r="M55" s="188">
        <v>11</v>
      </c>
      <c r="N55" s="136" t="str">
        <f>IF(O55&lt;&gt;"",":","")</f>
        <v>:</v>
      </c>
      <c r="O55" s="189">
        <v>5</v>
      </c>
      <c r="P55" s="188">
        <v>11</v>
      </c>
      <c r="Q55" s="136" t="str">
        <f>IF(R55&lt;&gt;"",":","")</f>
        <v>:</v>
      </c>
      <c r="R55" s="190">
        <v>4</v>
      </c>
      <c r="S55" s="188"/>
      <c r="T55" s="136">
        <f>IF(U55&lt;&gt;"",":","")</f>
      </c>
      <c r="U55" s="190"/>
      <c r="V55" s="188"/>
      <c r="W55" s="136">
        <f>IF(X55&lt;&gt;"",":","")</f>
      </c>
      <c r="X55" s="191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38" customFormat="1" ht="13.5" thickBot="1">
      <c r="A56" s="192" t="s">
        <v>11</v>
      </c>
      <c r="B56" s="158">
        <f>B44</f>
        <v>2</v>
      </c>
      <c r="C56" s="159" t="str">
        <f>C44</f>
        <v>Lechler, Miriam</v>
      </c>
      <c r="D56" s="158">
        <f>B45</f>
        <v>25</v>
      </c>
      <c r="E56" s="161" t="str">
        <f>C45</f>
        <v>Lehmann, Larissa</v>
      </c>
      <c r="F56" s="162">
        <v>14</v>
      </c>
      <c r="G56" s="193">
        <f>IF(J56="","",IF(J56&gt;L56,1,0)+IF(M56&gt;O56,1,0)+IF(P56&gt;R56,1,0)+IF(S56&gt;U56,1,0)+IF(V56&gt;X56,1,0))</f>
        <v>3</v>
      </c>
      <c r="H56" s="194" t="str">
        <f>IF(I56&lt;&gt;"",":","")</f>
        <v>:</v>
      </c>
      <c r="I56" s="195">
        <f>IF(L56="","",IF(L56&gt;J56,1,0)+IF(O56&gt;M56,1,0)+IF(R56&gt;P56,1,0)+IF(U56&gt;S56,1,0)+IF(X56&gt;V56,1,0))</f>
        <v>0</v>
      </c>
      <c r="J56" s="196">
        <v>11</v>
      </c>
      <c r="K56" s="194" t="str">
        <f>IF(L56&lt;&gt;"",":","")</f>
        <v>:</v>
      </c>
      <c r="L56" s="197">
        <v>6</v>
      </c>
      <c r="M56" s="196">
        <v>11</v>
      </c>
      <c r="N56" s="194" t="str">
        <f>IF(O56&lt;&gt;"",":","")</f>
        <v>:</v>
      </c>
      <c r="O56" s="197">
        <v>9</v>
      </c>
      <c r="P56" s="196">
        <v>11</v>
      </c>
      <c r="Q56" s="194" t="str">
        <f>IF(R56&lt;&gt;"",":","")</f>
        <v>:</v>
      </c>
      <c r="R56" s="198">
        <v>8</v>
      </c>
      <c r="S56" s="196"/>
      <c r="T56" s="194">
        <f>IF(U56&lt;&gt;"",":","")</f>
      </c>
      <c r="U56" s="198"/>
      <c r="V56" s="196"/>
      <c r="W56" s="194">
        <f>IF(X56&lt;&gt;"",":","")</f>
      </c>
      <c r="X56" s="199"/>
      <c r="Y56" s="5"/>
      <c r="Z56" s="5"/>
      <c r="AA56" s="5"/>
      <c r="AB56" s="5"/>
      <c r="AC56" s="5"/>
      <c r="AD56" s="5"/>
      <c r="AE56" s="5"/>
      <c r="AF56" s="5"/>
      <c r="AG56" s="5"/>
    </row>
    <row r="57" spans="1:33" s="138" customFormat="1" ht="12.75">
      <c r="A57" s="139"/>
      <c r="B57" s="90"/>
      <c r="C57" s="5"/>
      <c r="D57" s="90"/>
      <c r="E57" s="5"/>
      <c r="F57" s="92"/>
      <c r="G57" s="140"/>
      <c r="H57" s="141"/>
      <c r="I57" s="142"/>
      <c r="J57" s="140"/>
      <c r="K57" s="141"/>
      <c r="L57" s="140"/>
      <c r="M57" s="140"/>
      <c r="N57" s="141"/>
      <c r="O57" s="140"/>
      <c r="P57" s="140"/>
      <c r="Q57" s="141"/>
      <c r="R57" s="140"/>
      <c r="S57" s="140"/>
      <c r="T57" s="141"/>
      <c r="U57" s="140"/>
      <c r="V57" s="140"/>
      <c r="W57" s="141"/>
      <c r="X57" s="140"/>
      <c r="Y57" s="5"/>
      <c r="Z57" s="5"/>
      <c r="AA57" s="5"/>
      <c r="AB57" s="5"/>
      <c r="AC57" s="5"/>
      <c r="AD57" s="5"/>
      <c r="AE57" s="5"/>
      <c r="AF57" s="5"/>
      <c r="AG57" s="5"/>
    </row>
    <row r="58" spans="1:6" ht="15" customHeight="1">
      <c r="A58" s="252" t="str">
        <f>Datenblatt!A4</f>
        <v>Mädchen U15</v>
      </c>
      <c r="B58" s="252"/>
      <c r="C58" s="252"/>
      <c r="D58" s="253" t="s">
        <v>71</v>
      </c>
      <c r="E58" s="253"/>
      <c r="F58" s="253"/>
    </row>
    <row r="59" spans="1:33" ht="12.75">
      <c r="A59" s="177"/>
      <c r="B59" s="175" t="s">
        <v>22</v>
      </c>
      <c r="C59" s="175" t="s">
        <v>0</v>
      </c>
      <c r="D59" s="175"/>
      <c r="E59" s="175" t="s">
        <v>1</v>
      </c>
      <c r="F59" s="176" t="s">
        <v>21</v>
      </c>
      <c r="G59" s="257" t="s">
        <v>2</v>
      </c>
      <c r="H59" s="258"/>
      <c r="I59" s="259"/>
      <c r="J59" s="257" t="s">
        <v>3</v>
      </c>
      <c r="K59" s="258"/>
      <c r="L59" s="259"/>
      <c r="M59" s="257" t="s">
        <v>4</v>
      </c>
      <c r="N59" s="258"/>
      <c r="O59" s="259"/>
      <c r="P59" s="257" t="s">
        <v>5</v>
      </c>
      <c r="Q59" s="258"/>
      <c r="R59" s="259"/>
      <c r="S59" s="1"/>
      <c r="T59" s="2" t="s">
        <v>6</v>
      </c>
      <c r="U59" s="3"/>
      <c r="V59" s="1"/>
      <c r="W59" s="2" t="s">
        <v>7</v>
      </c>
      <c r="X59" s="2"/>
      <c r="Y59" s="254" t="s">
        <v>8</v>
      </c>
      <c r="Z59" s="255"/>
      <c r="AA59" s="256"/>
      <c r="AE59" s="4"/>
      <c r="AF59" s="4"/>
      <c r="AG59" s="4"/>
    </row>
    <row r="60" spans="1:33" s="12" customFormat="1" ht="16.5">
      <c r="A60" s="14" t="s">
        <v>2</v>
      </c>
      <c r="B60" s="174">
        <v>11</v>
      </c>
      <c r="C60" s="245" t="str">
        <f>IF(B60="","",VLOOKUP(B60,Mädchen,2))</f>
        <v>Lasarzick, Anna</v>
      </c>
      <c r="D60" s="246"/>
      <c r="E60" s="118" t="str">
        <f>IF(B60="","",VLOOKUP(B60,Mädchen,3))</f>
        <v>TTSV Mönchweier</v>
      </c>
      <c r="F60" s="15" t="str">
        <f>IF(B60="","",VLOOKUP(B60,Mädchen,4))</f>
        <v>SB</v>
      </c>
      <c r="G60" s="16"/>
      <c r="H60" s="17"/>
      <c r="I60" s="17"/>
      <c r="J60" s="11">
        <f>IF(G73="",0,G73)</f>
        <v>3</v>
      </c>
      <c r="K60" s="15" t="s">
        <v>9</v>
      </c>
      <c r="L60" s="31">
        <f>IF(I73="",0,I73)</f>
        <v>0</v>
      </c>
      <c r="M60" s="11">
        <f>IF(G70="",0,G70)</f>
        <v>3</v>
      </c>
      <c r="N60" s="15" t="s">
        <v>9</v>
      </c>
      <c r="O60" s="31">
        <f>IF(I70="",0,I70)</f>
        <v>0</v>
      </c>
      <c r="P60" s="11">
        <f>IF(G67="",0,G67)</f>
        <v>2</v>
      </c>
      <c r="Q60" s="15" t="s">
        <v>9</v>
      </c>
      <c r="R60" s="31">
        <f>IF(I67="",0,I67)</f>
        <v>3</v>
      </c>
      <c r="S60" s="95">
        <f>IF(J60=3,1,0)+IF(M60=3,1,0)+IF(P60=3,1,0)</f>
        <v>2</v>
      </c>
      <c r="T60" s="18" t="s">
        <v>9</v>
      </c>
      <c r="U60" s="96">
        <f>IF(L60=3,1,0)+IF(O60=3,1,0)+IF(R60=3,1,0)</f>
        <v>1</v>
      </c>
      <c r="V60" s="97">
        <f>G60+J60+M60+P60</f>
        <v>8</v>
      </c>
      <c r="W60" s="18" t="s">
        <v>9</v>
      </c>
      <c r="X60" s="96">
        <f>I60+L60+O60+R60</f>
        <v>3</v>
      </c>
      <c r="Y60" s="248">
        <f>COUNTIF(AC60:AE60,"&lt;0")+1</f>
        <v>2</v>
      </c>
      <c r="Z60" s="249"/>
      <c r="AA60" s="250"/>
      <c r="AB60" s="12">
        <f>100*S60-100*U60+V60-X60</f>
        <v>105</v>
      </c>
      <c r="AC60" s="12">
        <f>AB60-AB61</f>
        <v>413</v>
      </c>
      <c r="AD60" s="12">
        <f>AB60-AB62</f>
        <v>208</v>
      </c>
      <c r="AE60" s="19">
        <f>AB60-AB63</f>
        <v>-201</v>
      </c>
      <c r="AF60" s="20"/>
      <c r="AG60" s="19"/>
    </row>
    <row r="61" spans="1:33" s="12" customFormat="1" ht="16.5">
      <c r="A61" s="14" t="s">
        <v>3</v>
      </c>
      <c r="B61" s="174">
        <v>5</v>
      </c>
      <c r="C61" s="245" t="str">
        <f>IF(B61="","",VLOOKUP(B61,Mädchen,2))</f>
        <v>Sanjkovic, Claudia</v>
      </c>
      <c r="D61" s="246"/>
      <c r="E61" s="118" t="str">
        <f>IF(B61="","",VLOOKUP(B61,Mädchen,3))</f>
        <v>TTC Forchheim</v>
      </c>
      <c r="F61" s="15" t="str">
        <f>IF(B61="","",VLOOKUP(B61,Mädchen,4))</f>
        <v>BD</v>
      </c>
      <c r="G61" s="11">
        <f>IF(I73="",0,I73)</f>
        <v>0</v>
      </c>
      <c r="H61" s="15" t="s">
        <v>9</v>
      </c>
      <c r="I61" s="31">
        <f>IF(G73="",0,G73)</f>
        <v>3</v>
      </c>
      <c r="J61" s="16"/>
      <c r="K61" s="17"/>
      <c r="L61" s="32"/>
      <c r="M61" s="11">
        <f>IF(G68="",0,G68)</f>
        <v>1</v>
      </c>
      <c r="N61" s="15" t="s">
        <v>9</v>
      </c>
      <c r="O61" s="31">
        <f>IF(I68="",0,I68)</f>
        <v>3</v>
      </c>
      <c r="P61" s="11">
        <f>IF(G71="",0,G71)</f>
        <v>0</v>
      </c>
      <c r="Q61" s="15" t="s">
        <v>9</v>
      </c>
      <c r="R61" s="31">
        <f>IF(I71="",0,I71)</f>
        <v>3</v>
      </c>
      <c r="S61" s="95">
        <f>IF(G61=3,1,0)+IF(M61=3,1,0)+IF(P61=3,1,0)</f>
        <v>0</v>
      </c>
      <c r="T61" s="18" t="s">
        <v>9</v>
      </c>
      <c r="U61" s="96">
        <f>IF(I61=3,1,0)+IF(O61=3,1,0)+IF(R61=3,1,0)</f>
        <v>3</v>
      </c>
      <c r="V61" s="97">
        <f>G61+J61+M61+P61</f>
        <v>1</v>
      </c>
      <c r="W61" s="18" t="s">
        <v>9</v>
      </c>
      <c r="X61" s="96">
        <f>I61+L61+O61+R61</f>
        <v>9</v>
      </c>
      <c r="Y61" s="248">
        <f>COUNTIF(AC61:AE61,"&lt;0")+1</f>
        <v>4</v>
      </c>
      <c r="Z61" s="249"/>
      <c r="AA61" s="250"/>
      <c r="AB61" s="12">
        <f>100*S61-100*U61+V61-X61</f>
        <v>-308</v>
      </c>
      <c r="AC61" s="12">
        <f>AB61-AB60</f>
        <v>-413</v>
      </c>
      <c r="AD61" s="12">
        <f>AB61-AB62</f>
        <v>-205</v>
      </c>
      <c r="AE61" s="19">
        <f>AB61-AB63</f>
        <v>-614</v>
      </c>
      <c r="AF61" s="20"/>
      <c r="AG61" s="19"/>
    </row>
    <row r="62" spans="1:33" s="12" customFormat="1" ht="16.5">
      <c r="A62" s="14" t="s">
        <v>4</v>
      </c>
      <c r="B62" s="174">
        <v>30</v>
      </c>
      <c r="C62" s="245" t="str">
        <f>IF(B62="","",VLOOKUP(B62,Mädchen,2))</f>
        <v>Rehmann, Alina</v>
      </c>
      <c r="D62" s="246"/>
      <c r="E62" s="118" t="str">
        <f>IF(B62="","",VLOOKUP(B62,Mädchen,3))</f>
        <v>TSV Gaildorf</v>
      </c>
      <c r="F62" s="15" t="str">
        <f>IF(B62="","",VLOOKUP(B62,Mädchen,4))</f>
        <v>WH</v>
      </c>
      <c r="G62" s="11">
        <f>IF(I70="",0,I70)</f>
        <v>0</v>
      </c>
      <c r="H62" s="15" t="s">
        <v>9</v>
      </c>
      <c r="I62" s="31">
        <f>IF(G70="",0,G70)</f>
        <v>3</v>
      </c>
      <c r="J62" s="11">
        <f>IF(I68="",0,I68)</f>
        <v>3</v>
      </c>
      <c r="K62" s="15" t="s">
        <v>9</v>
      </c>
      <c r="L62" s="31">
        <f>IF(G68="",0,G68)</f>
        <v>1</v>
      </c>
      <c r="M62" s="16"/>
      <c r="N62" s="21"/>
      <c r="O62" s="32"/>
      <c r="P62" s="11">
        <f>IF(G74="",0,G74)</f>
        <v>1</v>
      </c>
      <c r="Q62" s="15" t="s">
        <v>9</v>
      </c>
      <c r="R62" s="31">
        <f>IF(I74="",0,I74)</f>
        <v>3</v>
      </c>
      <c r="S62" s="95">
        <f>IF(J62=3,1,0)+IF(G62=3,1,0)+IF(P62=3,1,0)</f>
        <v>1</v>
      </c>
      <c r="T62" s="18" t="s">
        <v>9</v>
      </c>
      <c r="U62" s="96">
        <f>IF(L62=3,1,0)+IF(I62=3,1,0)+IF(R62=3,1,0)</f>
        <v>2</v>
      </c>
      <c r="V62" s="97">
        <f>G62+J62+M62+P62</f>
        <v>4</v>
      </c>
      <c r="W62" s="18" t="s">
        <v>9</v>
      </c>
      <c r="X62" s="96">
        <f>I62+L62+O62+R62</f>
        <v>7</v>
      </c>
      <c r="Y62" s="248">
        <f>COUNTIF(AC62:AE62,"&lt;0")+1</f>
        <v>3</v>
      </c>
      <c r="Z62" s="249"/>
      <c r="AA62" s="250"/>
      <c r="AB62" s="12">
        <f>100*S62-100*U62+V62-X62</f>
        <v>-103</v>
      </c>
      <c r="AC62" s="12">
        <f>AB62-AB60</f>
        <v>-208</v>
      </c>
      <c r="AD62" s="12">
        <f>AB62-AB61</f>
        <v>205</v>
      </c>
      <c r="AE62" s="19">
        <f>AB62-AB63</f>
        <v>-409</v>
      </c>
      <c r="AF62" s="20"/>
      <c r="AG62" s="19"/>
    </row>
    <row r="63" spans="1:33" s="12" customFormat="1" ht="16.5">
      <c r="A63" s="14" t="s">
        <v>5</v>
      </c>
      <c r="B63" s="174">
        <v>16</v>
      </c>
      <c r="C63" s="245" t="str">
        <f>IF(B63="","",VLOOKUP(B63,Mädchen,2))</f>
        <v>Bacher, Natalie</v>
      </c>
      <c r="D63" s="246"/>
      <c r="E63" s="118" t="str">
        <f>IF(B63="","",VLOOKUP(B63,Mädchen,3))</f>
        <v>VfL Sindelfingen</v>
      </c>
      <c r="F63" s="15" t="str">
        <f>IF(B63="","",VLOOKUP(B63,Mädchen,4))</f>
        <v>WH</v>
      </c>
      <c r="G63" s="11">
        <f>IF(I67="",0,I67)</f>
        <v>3</v>
      </c>
      <c r="H63" s="15" t="s">
        <v>9</v>
      </c>
      <c r="I63" s="31">
        <f>IF(G67="",0,G67)</f>
        <v>2</v>
      </c>
      <c r="J63" s="11">
        <f>IF(I71="",0,I71)</f>
        <v>3</v>
      </c>
      <c r="K63" s="15" t="s">
        <v>9</v>
      </c>
      <c r="L63" s="31">
        <f>IF(G71="",0,G71)</f>
        <v>0</v>
      </c>
      <c r="M63" s="11">
        <f>IF(I74="",0,I74)</f>
        <v>3</v>
      </c>
      <c r="N63" s="15" t="s">
        <v>9</v>
      </c>
      <c r="O63" s="31">
        <f>IF(G74="",0,G74)</f>
        <v>1</v>
      </c>
      <c r="P63" s="16"/>
      <c r="Q63" s="21"/>
      <c r="R63" s="32"/>
      <c r="S63" s="95">
        <f>IF(J63=3,1,0)+IF(M63=3,1,0)+IF(G63=3,1,0)</f>
        <v>3</v>
      </c>
      <c r="T63" s="18" t="s">
        <v>9</v>
      </c>
      <c r="U63" s="96">
        <f>IF(L63=3,1,0)+IF(O63=3,1,0)+IF(I63=3,1,0)</f>
        <v>0</v>
      </c>
      <c r="V63" s="97">
        <f>G63+J63+M63+P63</f>
        <v>9</v>
      </c>
      <c r="W63" s="18" t="s">
        <v>9</v>
      </c>
      <c r="X63" s="96">
        <f>I63+L63+O63+R63</f>
        <v>3</v>
      </c>
      <c r="Y63" s="248">
        <f>COUNTIF(AC63:AE63,"&lt;0")+1</f>
        <v>1</v>
      </c>
      <c r="Z63" s="249"/>
      <c r="AA63" s="250"/>
      <c r="AB63" s="12">
        <f>100*S63-100*U63+V63-X63</f>
        <v>306</v>
      </c>
      <c r="AC63" s="12">
        <f>AB63-AB60</f>
        <v>201</v>
      </c>
      <c r="AD63" s="12">
        <f>AB63-AB61</f>
        <v>614</v>
      </c>
      <c r="AE63" s="19">
        <f>AB63-AB62</f>
        <v>409</v>
      </c>
      <c r="AF63" s="20"/>
      <c r="AG63" s="19"/>
    </row>
    <row r="64" ht="6.75" customHeight="1" thickBot="1"/>
    <row r="65" spans="1:33" s="23" customFormat="1" ht="13.5">
      <c r="A65" s="145" t="s">
        <v>18</v>
      </c>
      <c r="B65" s="146"/>
      <c r="C65" s="146"/>
      <c r="D65" s="147"/>
      <c r="E65" s="147"/>
      <c r="F65" s="147"/>
      <c r="G65" s="147" t="s">
        <v>19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24" s="13" customFormat="1" ht="12">
      <c r="A66" s="149" t="s">
        <v>92</v>
      </c>
      <c r="B66" s="150"/>
      <c r="C66" s="151" t="s">
        <v>24</v>
      </c>
      <c r="D66" s="152">
        <v>0.4826388888888889</v>
      </c>
      <c r="E66" s="150"/>
      <c r="F66" s="153" t="s">
        <v>23</v>
      </c>
      <c r="G66" s="150"/>
      <c r="H66" s="150"/>
      <c r="I66" s="150"/>
      <c r="J66" s="251" t="s">
        <v>20</v>
      </c>
      <c r="K66" s="251"/>
      <c r="L66" s="251"/>
      <c r="M66" s="251" t="s">
        <v>25</v>
      </c>
      <c r="N66" s="251"/>
      <c r="O66" s="251"/>
      <c r="P66" s="251" t="s">
        <v>26</v>
      </c>
      <c r="Q66" s="251"/>
      <c r="R66" s="251"/>
      <c r="S66" s="251" t="s">
        <v>89</v>
      </c>
      <c r="T66" s="251"/>
      <c r="U66" s="251"/>
      <c r="V66" s="251" t="s">
        <v>90</v>
      </c>
      <c r="W66" s="251"/>
      <c r="X66" s="260"/>
    </row>
    <row r="67" spans="1:33" s="138" customFormat="1" ht="12.75">
      <c r="A67" s="154" t="s">
        <v>16</v>
      </c>
      <c r="B67" s="24">
        <f>B60</f>
        <v>11</v>
      </c>
      <c r="C67" s="78" t="str">
        <f>C60</f>
        <v>Lasarzick, Anna</v>
      </c>
      <c r="D67" s="24">
        <f>B63</f>
        <v>16</v>
      </c>
      <c r="E67" s="77" t="str">
        <f>C63</f>
        <v>Bacher, Natalie</v>
      </c>
      <c r="F67" s="26">
        <v>15</v>
      </c>
      <c r="G67" s="135">
        <f>IF(J67="","",IF(J67&gt;L67,1,0)+IF(M67&gt;O67,1,0)+IF(P67&gt;R67,1,0)+IF(S67&gt;U67,1,0)+IF(V67&gt;X67,1,0))</f>
        <v>2</v>
      </c>
      <c r="H67" s="136" t="str">
        <f>IF(I67&lt;&gt;"",":","")</f>
        <v>:</v>
      </c>
      <c r="I67" s="137">
        <f>IF(L67="","",IF(L67&gt;J67,1,0)+IF(O67&gt;M67,1,0)+IF(R67&gt;P67,1,0)+IF(U67&gt;S67,1,0)+IF(X67&gt;V67,1,0))</f>
        <v>3</v>
      </c>
      <c r="J67" s="188">
        <v>8</v>
      </c>
      <c r="K67" s="136" t="str">
        <f>IF(L67&lt;&gt;"",":","")</f>
        <v>:</v>
      </c>
      <c r="L67" s="189">
        <v>11</v>
      </c>
      <c r="M67" s="188">
        <v>11</v>
      </c>
      <c r="N67" s="136" t="str">
        <f>IF(O67&lt;&gt;"",":","")</f>
        <v>:</v>
      </c>
      <c r="O67" s="189">
        <v>5</v>
      </c>
      <c r="P67" s="188">
        <v>11</v>
      </c>
      <c r="Q67" s="136" t="str">
        <f>IF(R67&lt;&gt;"",":","")</f>
        <v>:</v>
      </c>
      <c r="R67" s="190">
        <v>9</v>
      </c>
      <c r="S67" s="188">
        <v>7</v>
      </c>
      <c r="T67" s="136" t="str">
        <f>IF(U67&lt;&gt;"",":","")</f>
        <v>:</v>
      </c>
      <c r="U67" s="190">
        <v>11</v>
      </c>
      <c r="V67" s="188">
        <v>10</v>
      </c>
      <c r="W67" s="136" t="str">
        <f>IF(X67&lt;&gt;"",":","")</f>
        <v>:</v>
      </c>
      <c r="X67" s="191">
        <v>12</v>
      </c>
      <c r="Y67" s="5"/>
      <c r="Z67" s="5"/>
      <c r="AA67" s="5"/>
      <c r="AB67" s="5"/>
      <c r="AC67" s="5"/>
      <c r="AD67" s="5"/>
      <c r="AE67" s="5"/>
      <c r="AF67" s="5"/>
      <c r="AG67" s="5"/>
    </row>
    <row r="68" spans="1:33" s="138" customFormat="1" ht="12.75">
      <c r="A68" s="154" t="s">
        <v>17</v>
      </c>
      <c r="B68" s="24">
        <f>B61</f>
        <v>5</v>
      </c>
      <c r="C68" s="78" t="str">
        <f>C61</f>
        <v>Sanjkovic, Claudia</v>
      </c>
      <c r="D68" s="24">
        <f>B62</f>
        <v>30</v>
      </c>
      <c r="E68" s="77" t="str">
        <f>C62</f>
        <v>Rehmann, Alina</v>
      </c>
      <c r="F68" s="30">
        <v>16</v>
      </c>
      <c r="G68" s="135">
        <f>IF(J68="","",IF(J68&gt;L68,1,0)+IF(M68&gt;O68,1,0)+IF(P68&gt;R68,1,0)+IF(S68&gt;U68,1,0)+IF(V68&gt;X68,1,0))</f>
        <v>1</v>
      </c>
      <c r="H68" s="136" t="str">
        <f>IF(I68&lt;&gt;"",":","")</f>
        <v>:</v>
      </c>
      <c r="I68" s="137">
        <f>IF(L68="","",IF(L68&gt;J68,1,0)+IF(O68&gt;M68,1,0)+IF(R68&gt;P68,1,0)+IF(U68&gt;S68,1,0)+IF(X68&gt;V68,1,0))</f>
        <v>3</v>
      </c>
      <c r="J68" s="188">
        <v>5</v>
      </c>
      <c r="K68" s="136" t="str">
        <f>IF(L68&lt;&gt;"",":","")</f>
        <v>:</v>
      </c>
      <c r="L68" s="189">
        <v>11</v>
      </c>
      <c r="M68" s="188">
        <v>9</v>
      </c>
      <c r="N68" s="136" t="str">
        <f>IF(O68&lt;&gt;"",":","")</f>
        <v>:</v>
      </c>
      <c r="O68" s="189">
        <v>11</v>
      </c>
      <c r="P68" s="188">
        <v>11</v>
      </c>
      <c r="Q68" s="136" t="str">
        <f>IF(R68&lt;&gt;"",":","")</f>
        <v>:</v>
      </c>
      <c r="R68" s="190">
        <v>9</v>
      </c>
      <c r="S68" s="188">
        <v>6</v>
      </c>
      <c r="T68" s="136" t="str">
        <f>IF(U68&lt;&gt;"",":","")</f>
        <v>:</v>
      </c>
      <c r="U68" s="190">
        <v>11</v>
      </c>
      <c r="V68" s="188"/>
      <c r="W68" s="136">
        <f>IF(X68&lt;&gt;"",":","")</f>
      </c>
      <c r="X68" s="191"/>
      <c r="Y68" s="5"/>
      <c r="Z68" s="5"/>
      <c r="AA68" s="5"/>
      <c r="AB68" s="5"/>
      <c r="AC68" s="5"/>
      <c r="AD68" s="5"/>
      <c r="AE68" s="5"/>
      <c r="AF68" s="5"/>
      <c r="AG68" s="5"/>
    </row>
    <row r="69" spans="1:24" s="13" customFormat="1" ht="12">
      <c r="A69" s="149" t="s">
        <v>12</v>
      </c>
      <c r="B69" s="150"/>
      <c r="C69" s="151" t="s">
        <v>24</v>
      </c>
      <c r="D69" s="152">
        <v>0.5555555555555556</v>
      </c>
      <c r="E69" s="150"/>
      <c r="F69" s="153"/>
      <c r="G69" s="150"/>
      <c r="H69" s="150"/>
      <c r="I69" s="156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61"/>
    </row>
    <row r="70" spans="1:33" s="138" customFormat="1" ht="12.75">
      <c r="A70" s="154" t="s">
        <v>10</v>
      </c>
      <c r="B70" s="24">
        <f>B60</f>
        <v>11</v>
      </c>
      <c r="C70" s="78" t="str">
        <f>C60</f>
        <v>Lasarzick, Anna</v>
      </c>
      <c r="D70" s="24">
        <f>B62</f>
        <v>30</v>
      </c>
      <c r="E70" s="77" t="str">
        <f>C62</f>
        <v>Rehmann, Alina</v>
      </c>
      <c r="F70" s="26">
        <v>15</v>
      </c>
      <c r="G70" s="135">
        <f>IF(J70="","",IF(J70&gt;L70,1,0)+IF(M70&gt;O70,1,0)+IF(P70&gt;R70,1,0)+IF(S70&gt;U70,1,0)+IF(V70&gt;X70,1,0))</f>
        <v>3</v>
      </c>
      <c r="H70" s="136" t="str">
        <f>IF(I70&lt;&gt;"",":","")</f>
        <v>:</v>
      </c>
      <c r="I70" s="137">
        <f>IF(L70="","",IF(L70&gt;J70,1,0)+IF(O70&gt;M70,1,0)+IF(R70&gt;P70,1,0)+IF(U70&gt;S70,1,0)+IF(X70&gt;V70,1,0))</f>
        <v>0</v>
      </c>
      <c r="J70" s="188">
        <v>11</v>
      </c>
      <c r="K70" s="136" t="str">
        <f>IF(L70&lt;&gt;"",":","")</f>
        <v>:</v>
      </c>
      <c r="L70" s="189">
        <v>8</v>
      </c>
      <c r="M70" s="188">
        <v>11</v>
      </c>
      <c r="N70" s="136" t="str">
        <f>IF(O70&lt;&gt;"",":","")</f>
        <v>:</v>
      </c>
      <c r="O70" s="189">
        <v>8</v>
      </c>
      <c r="P70" s="188">
        <v>11</v>
      </c>
      <c r="Q70" s="136" t="str">
        <f>IF(R70&lt;&gt;"",":","")</f>
        <v>:</v>
      </c>
      <c r="R70" s="190">
        <v>9</v>
      </c>
      <c r="S70" s="188"/>
      <c r="T70" s="136">
        <f>IF(U70&lt;&gt;"",":","")</f>
      </c>
      <c r="U70" s="190"/>
      <c r="V70" s="188"/>
      <c r="W70" s="136">
        <f>IF(X70&lt;&gt;"",":","")</f>
      </c>
      <c r="X70" s="191"/>
      <c r="Y70" s="5"/>
      <c r="Z70" s="5"/>
      <c r="AA70" s="5"/>
      <c r="AB70" s="5"/>
      <c r="AC70" s="5"/>
      <c r="AD70" s="5"/>
      <c r="AE70" s="5"/>
      <c r="AF70" s="5"/>
      <c r="AG70" s="5"/>
    </row>
    <row r="71" spans="1:33" s="138" customFormat="1" ht="12.75">
      <c r="A71" s="154" t="s">
        <v>14</v>
      </c>
      <c r="B71" s="24">
        <f>B61</f>
        <v>5</v>
      </c>
      <c r="C71" s="78" t="str">
        <f>C61</f>
        <v>Sanjkovic, Claudia</v>
      </c>
      <c r="D71" s="24">
        <f>B63</f>
        <v>16</v>
      </c>
      <c r="E71" s="77" t="str">
        <f>C63</f>
        <v>Bacher, Natalie</v>
      </c>
      <c r="F71" s="30">
        <v>16</v>
      </c>
      <c r="G71" s="135">
        <f>IF(J71="","",IF(J71&gt;L71,1,0)+IF(M71&gt;O71,1,0)+IF(P71&gt;R71,1,0)+IF(S71&gt;U71,1,0)+IF(V71&gt;X71,1,0))</f>
        <v>0</v>
      </c>
      <c r="H71" s="136" t="str">
        <f>IF(I71&lt;&gt;"",":","")</f>
        <v>:</v>
      </c>
      <c r="I71" s="137">
        <f>IF(L71="","",IF(L71&gt;J71,1,0)+IF(O71&gt;M71,1,0)+IF(R71&gt;P71,1,0)+IF(U71&gt;S71,1,0)+IF(X71&gt;V71,1,0))</f>
        <v>3</v>
      </c>
      <c r="J71" s="188">
        <v>4</v>
      </c>
      <c r="K71" s="136" t="str">
        <f>IF(L71&lt;&gt;"",":","")</f>
        <v>:</v>
      </c>
      <c r="L71" s="189">
        <v>11</v>
      </c>
      <c r="M71" s="188">
        <v>8</v>
      </c>
      <c r="N71" s="136" t="str">
        <f>IF(O71&lt;&gt;"",":","")</f>
        <v>:</v>
      </c>
      <c r="O71" s="189">
        <v>11</v>
      </c>
      <c r="P71" s="188">
        <v>5</v>
      </c>
      <c r="Q71" s="136" t="str">
        <f>IF(R71&lt;&gt;"",":","")</f>
        <v>:</v>
      </c>
      <c r="R71" s="190">
        <v>11</v>
      </c>
      <c r="S71" s="188"/>
      <c r="T71" s="136">
        <f>IF(U71&lt;&gt;"",":","")</f>
      </c>
      <c r="U71" s="190"/>
      <c r="V71" s="188"/>
      <c r="W71" s="136">
        <f>IF(X71&lt;&gt;"",":","")</f>
      </c>
      <c r="X71" s="191"/>
      <c r="Y71" s="5"/>
      <c r="Z71" s="5"/>
      <c r="AA71" s="5"/>
      <c r="AB71" s="5"/>
      <c r="AC71" s="5"/>
      <c r="AD71" s="5"/>
      <c r="AE71" s="5"/>
      <c r="AF71" s="5"/>
      <c r="AG71" s="5"/>
    </row>
    <row r="72" spans="1:24" s="13" customFormat="1" ht="12">
      <c r="A72" s="149" t="s">
        <v>15</v>
      </c>
      <c r="B72" s="150"/>
      <c r="C72" s="151" t="s">
        <v>24</v>
      </c>
      <c r="D72" s="152">
        <v>0.6284722222222222</v>
      </c>
      <c r="E72" s="150"/>
      <c r="F72" s="153"/>
      <c r="G72" s="150"/>
      <c r="H72" s="150"/>
      <c r="I72" s="156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61"/>
    </row>
    <row r="73" spans="1:33" s="138" customFormat="1" ht="12.75">
      <c r="A73" s="154" t="s">
        <v>13</v>
      </c>
      <c r="B73" s="24">
        <f>B60</f>
        <v>11</v>
      </c>
      <c r="C73" s="78" t="str">
        <f>C60</f>
        <v>Lasarzick, Anna</v>
      </c>
      <c r="D73" s="24">
        <f>B61</f>
        <v>5</v>
      </c>
      <c r="E73" s="77" t="str">
        <f>C61</f>
        <v>Sanjkovic, Claudia</v>
      </c>
      <c r="F73" s="26">
        <v>15</v>
      </c>
      <c r="G73" s="135">
        <f>IF(J73="","",IF(J73&gt;L73,1,0)+IF(M73&gt;O73,1,0)+IF(P73&gt;R73,1,0)+IF(S73&gt;U73,1,0)+IF(V73&gt;X73,1,0))</f>
        <v>3</v>
      </c>
      <c r="H73" s="136" t="str">
        <f>IF(I73&lt;&gt;"",":","")</f>
        <v>:</v>
      </c>
      <c r="I73" s="137">
        <f>IF(L73="","",IF(L73&gt;J73,1,0)+IF(O73&gt;M73,1,0)+IF(R73&gt;P73,1,0)+IF(U73&gt;S73,1,0)+IF(X73&gt;V73,1,0))</f>
        <v>0</v>
      </c>
      <c r="J73" s="188">
        <v>11</v>
      </c>
      <c r="K73" s="136" t="str">
        <f>IF(L73&lt;&gt;"",":","")</f>
        <v>:</v>
      </c>
      <c r="L73" s="189">
        <v>8</v>
      </c>
      <c r="M73" s="188">
        <v>12</v>
      </c>
      <c r="N73" s="136" t="str">
        <f>IF(O73&lt;&gt;"",":","")</f>
        <v>:</v>
      </c>
      <c r="O73" s="189">
        <v>10</v>
      </c>
      <c r="P73" s="188">
        <v>11</v>
      </c>
      <c r="Q73" s="136" t="str">
        <f>IF(R73&lt;&gt;"",":","")</f>
        <v>:</v>
      </c>
      <c r="R73" s="190">
        <v>6</v>
      </c>
      <c r="S73" s="188"/>
      <c r="T73" s="136">
        <f>IF(U73&lt;&gt;"",":","")</f>
      </c>
      <c r="U73" s="190"/>
      <c r="V73" s="188"/>
      <c r="W73" s="136">
        <f>IF(X73&lt;&gt;"",":","")</f>
      </c>
      <c r="X73" s="191"/>
      <c r="Y73" s="5"/>
      <c r="Z73" s="5"/>
      <c r="AA73" s="5"/>
      <c r="AB73" s="5"/>
      <c r="AC73" s="5"/>
      <c r="AD73" s="5"/>
      <c r="AE73" s="5"/>
      <c r="AF73" s="5"/>
      <c r="AG73" s="5"/>
    </row>
    <row r="74" spans="1:33" s="138" customFormat="1" ht="13.5" thickBot="1">
      <c r="A74" s="192" t="s">
        <v>11</v>
      </c>
      <c r="B74" s="158">
        <f>B62</f>
        <v>30</v>
      </c>
      <c r="C74" s="159" t="str">
        <f>C62</f>
        <v>Rehmann, Alina</v>
      </c>
      <c r="D74" s="158">
        <f>B63</f>
        <v>16</v>
      </c>
      <c r="E74" s="161" t="str">
        <f>C63</f>
        <v>Bacher, Natalie</v>
      </c>
      <c r="F74" s="162">
        <v>16</v>
      </c>
      <c r="G74" s="193">
        <f>IF(J74="","",IF(J74&gt;L74,1,0)+IF(M74&gt;O74,1,0)+IF(P74&gt;R74,1,0)+IF(S74&gt;U74,1,0)+IF(V74&gt;X74,1,0))</f>
        <v>1</v>
      </c>
      <c r="H74" s="194" t="str">
        <f>IF(I74&lt;&gt;"",":","")</f>
        <v>:</v>
      </c>
      <c r="I74" s="195">
        <f>IF(L74="","",IF(L74&gt;J74,1,0)+IF(O74&gt;M74,1,0)+IF(R74&gt;P74,1,0)+IF(U74&gt;S74,1,0)+IF(X74&gt;V74,1,0))</f>
        <v>3</v>
      </c>
      <c r="J74" s="196">
        <v>6</v>
      </c>
      <c r="K74" s="194" t="str">
        <f>IF(L74&lt;&gt;"",":","")</f>
        <v>:</v>
      </c>
      <c r="L74" s="197">
        <v>11</v>
      </c>
      <c r="M74" s="196">
        <v>11</v>
      </c>
      <c r="N74" s="194" t="str">
        <f>IF(O74&lt;&gt;"",":","")</f>
        <v>:</v>
      </c>
      <c r="O74" s="197">
        <v>9</v>
      </c>
      <c r="P74" s="196">
        <v>3</v>
      </c>
      <c r="Q74" s="194" t="str">
        <f>IF(R74&lt;&gt;"",":","")</f>
        <v>:</v>
      </c>
      <c r="R74" s="198">
        <v>11</v>
      </c>
      <c r="S74" s="196">
        <v>2</v>
      </c>
      <c r="T74" s="194" t="str">
        <f>IF(U74&lt;&gt;"",":","")</f>
        <v>:</v>
      </c>
      <c r="U74" s="198">
        <v>11</v>
      </c>
      <c r="V74" s="196"/>
      <c r="W74" s="194">
        <f>IF(X74&lt;&gt;"",":","")</f>
      </c>
      <c r="X74" s="199"/>
      <c r="Y74" s="5"/>
      <c r="Z74" s="5"/>
      <c r="AA74" s="5"/>
      <c r="AB74" s="5"/>
      <c r="AC74" s="5"/>
      <c r="AD74" s="5"/>
      <c r="AE74" s="5"/>
      <c r="AF74" s="5"/>
      <c r="AG74" s="5"/>
    </row>
  </sheetData>
  <sheetProtection sheet="1" formatColumns="0" selectLockedCells="1"/>
  <mergeCells count="122">
    <mergeCell ref="C45:D45"/>
    <mergeCell ref="C60:D60"/>
    <mergeCell ref="A58:C58"/>
    <mergeCell ref="D58:F58"/>
    <mergeCell ref="J72:L72"/>
    <mergeCell ref="M72:O72"/>
    <mergeCell ref="P72:R72"/>
    <mergeCell ref="C61:D61"/>
    <mergeCell ref="C62:D62"/>
    <mergeCell ref="C63:D63"/>
    <mergeCell ref="P66:R66"/>
    <mergeCell ref="P69:R69"/>
    <mergeCell ref="G59:I59"/>
    <mergeCell ref="J59:L59"/>
    <mergeCell ref="J69:L69"/>
    <mergeCell ref="M69:O69"/>
    <mergeCell ref="Y63:AA63"/>
    <mergeCell ref="J66:L66"/>
    <mergeCell ref="M66:O66"/>
    <mergeCell ref="Y62:AA62"/>
    <mergeCell ref="J51:L51"/>
    <mergeCell ref="M51:O51"/>
    <mergeCell ref="M59:O59"/>
    <mergeCell ref="P51:R51"/>
    <mergeCell ref="J54:L54"/>
    <mergeCell ref="M54:O54"/>
    <mergeCell ref="P54:R54"/>
    <mergeCell ref="Y61:AA61"/>
    <mergeCell ref="P59:R59"/>
    <mergeCell ref="Y59:AA59"/>
    <mergeCell ref="Y43:AA43"/>
    <mergeCell ref="Y44:AA44"/>
    <mergeCell ref="Y45:AA45"/>
    <mergeCell ref="Y60:AA60"/>
    <mergeCell ref="J48:L48"/>
    <mergeCell ref="S48:U48"/>
    <mergeCell ref="V48:X48"/>
    <mergeCell ref="M48:O48"/>
    <mergeCell ref="P48:R48"/>
    <mergeCell ref="A40:C40"/>
    <mergeCell ref="D40:F40"/>
    <mergeCell ref="G41:I41"/>
    <mergeCell ref="C43:D43"/>
    <mergeCell ref="C44:D44"/>
    <mergeCell ref="Y42:AA42"/>
    <mergeCell ref="C42:D42"/>
    <mergeCell ref="J41:L41"/>
    <mergeCell ref="M41:O41"/>
    <mergeCell ref="P41:R41"/>
    <mergeCell ref="Y41:AA41"/>
    <mergeCell ref="C26:D26"/>
    <mergeCell ref="Y26:AA26"/>
    <mergeCell ref="J33:L33"/>
    <mergeCell ref="M33:O33"/>
    <mergeCell ref="P33:R33"/>
    <mergeCell ref="Y27:AA27"/>
    <mergeCell ref="S30:U30"/>
    <mergeCell ref="V30:X30"/>
    <mergeCell ref="V33:X33"/>
    <mergeCell ref="J36:L36"/>
    <mergeCell ref="M36:O36"/>
    <mergeCell ref="P36:R36"/>
    <mergeCell ref="C27:D27"/>
    <mergeCell ref="J30:L30"/>
    <mergeCell ref="M30:O30"/>
    <mergeCell ref="P30:R30"/>
    <mergeCell ref="C25:D25"/>
    <mergeCell ref="C24:D24"/>
    <mergeCell ref="Y24:AA24"/>
    <mergeCell ref="A22:C22"/>
    <mergeCell ref="D22:F22"/>
    <mergeCell ref="Y25:AA25"/>
    <mergeCell ref="M23:O23"/>
    <mergeCell ref="P23:R23"/>
    <mergeCell ref="Y23:AA23"/>
    <mergeCell ref="V12:X12"/>
    <mergeCell ref="P5:R5"/>
    <mergeCell ref="J18:L18"/>
    <mergeCell ref="G23:I23"/>
    <mergeCell ref="J23:L23"/>
    <mergeCell ref="J5:L5"/>
    <mergeCell ref="Y5:AA5"/>
    <mergeCell ref="M5:O5"/>
    <mergeCell ref="Y6:AA6"/>
    <mergeCell ref="A1:AA1"/>
    <mergeCell ref="J12:L12"/>
    <mergeCell ref="M12:O12"/>
    <mergeCell ref="P12:R12"/>
    <mergeCell ref="A4:C4"/>
    <mergeCell ref="C9:D9"/>
    <mergeCell ref="D4:F4"/>
    <mergeCell ref="Y9:AA9"/>
    <mergeCell ref="S12:U12"/>
    <mergeCell ref="G5:I5"/>
    <mergeCell ref="C6:D6"/>
    <mergeCell ref="C7:D7"/>
    <mergeCell ref="C8:D8"/>
    <mergeCell ref="S18:U18"/>
    <mergeCell ref="M15:O15"/>
    <mergeCell ref="S15:U15"/>
    <mergeCell ref="P15:R15"/>
    <mergeCell ref="M18:O18"/>
    <mergeCell ref="P18:R18"/>
    <mergeCell ref="J15:L15"/>
    <mergeCell ref="A2:AA2"/>
    <mergeCell ref="S69:U69"/>
    <mergeCell ref="V69:X69"/>
    <mergeCell ref="Y7:AA7"/>
    <mergeCell ref="Y8:AA8"/>
    <mergeCell ref="S33:U33"/>
    <mergeCell ref="V15:X15"/>
    <mergeCell ref="V18:X18"/>
    <mergeCell ref="S36:U36"/>
    <mergeCell ref="V36:X36"/>
    <mergeCell ref="S72:U72"/>
    <mergeCell ref="V72:X72"/>
    <mergeCell ref="S51:U51"/>
    <mergeCell ref="V51:X51"/>
    <mergeCell ref="S54:U54"/>
    <mergeCell ref="V54:X54"/>
    <mergeCell ref="S66:U66"/>
    <mergeCell ref="V66:X6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PageLayoutView="0" workbookViewId="0" topLeftCell="A1">
      <selection activeCell="S25" sqref="S25"/>
    </sheetView>
  </sheetViews>
  <sheetFormatPr defaultColWidth="11.421875" defaultRowHeight="12.75"/>
  <cols>
    <col min="1" max="1" width="2.7109375" style="0" customWidth="1"/>
    <col min="2" max="2" width="4.28125" style="0" customWidth="1"/>
    <col min="3" max="3" width="21.140625" style="0" customWidth="1"/>
    <col min="4" max="4" width="23.28125" style="0" customWidth="1"/>
    <col min="5" max="5" width="2.00390625" style="0" bestFit="1" customWidth="1"/>
    <col min="6" max="6" width="1.7109375" style="0" hidden="1" customWidth="1"/>
    <col min="7" max="7" width="10.57421875" style="0" bestFit="1" customWidth="1"/>
    <col min="9" max="9" width="2.00390625" style="0" bestFit="1" customWidth="1"/>
    <col min="10" max="10" width="1.7109375" style="0" hidden="1" customWidth="1"/>
    <col min="13" max="13" width="2.00390625" style="0" bestFit="1" customWidth="1"/>
    <col min="14" max="14" width="1.7109375" style="0" hidden="1" customWidth="1"/>
    <col min="17" max="17" width="2.00390625" style="0" customWidth="1"/>
    <col min="20" max="20" width="6.8515625" style="0" customWidth="1"/>
  </cols>
  <sheetData>
    <row r="1" spans="1:20" ht="21">
      <c r="A1" s="262" t="str">
        <f>Datenblatt!A1</f>
        <v>14. Baden-Württembergische Einzelmeisterschaften der Jugend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0" ht="21">
      <c r="A2" s="262" t="str">
        <f>Datenblatt!A2</f>
        <v>am 12./13. Dezember 2009 in Balingen / TTVWH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0" ht="21">
      <c r="A3" s="268" t="s">
        <v>126</v>
      </c>
      <c r="B3" s="269"/>
      <c r="C3" s="269"/>
      <c r="D3" s="269"/>
      <c r="E3" s="269"/>
      <c r="F3" s="269"/>
      <c r="G3" s="269"/>
      <c r="H3" s="269"/>
      <c r="I3" s="132"/>
      <c r="J3" s="132"/>
      <c r="K3" s="270" t="s">
        <v>102</v>
      </c>
      <c r="L3" s="270"/>
      <c r="M3" s="270"/>
      <c r="N3" s="270"/>
      <c r="O3" s="270"/>
      <c r="P3" s="270"/>
      <c r="Q3" s="270"/>
      <c r="R3" s="270"/>
      <c r="S3" s="270"/>
      <c r="T3" s="270"/>
    </row>
    <row r="4" spans="1:10" ht="6" customHeight="1">
      <c r="A4" s="34"/>
      <c r="B4" s="34"/>
      <c r="I4" s="33"/>
      <c r="J4" s="33"/>
    </row>
    <row r="5" spans="1:19" ht="12.75">
      <c r="A5" s="41"/>
      <c r="B5" s="42"/>
      <c r="C5" s="42" t="s">
        <v>28</v>
      </c>
      <c r="D5" s="42"/>
      <c r="E5" s="43"/>
      <c r="F5" s="42"/>
      <c r="G5" s="47" t="s">
        <v>29</v>
      </c>
      <c r="H5" s="48"/>
      <c r="I5" s="49"/>
      <c r="J5" s="202"/>
      <c r="K5" s="53" t="s">
        <v>30</v>
      </c>
      <c r="L5" s="54"/>
      <c r="M5" s="103"/>
      <c r="N5" s="103"/>
      <c r="O5" s="58" t="s">
        <v>31</v>
      </c>
      <c r="P5" s="105"/>
      <c r="Q5" s="59"/>
      <c r="S5" s="7"/>
    </row>
    <row r="6" spans="1:19" ht="12.75">
      <c r="A6" s="44"/>
      <c r="B6" s="80" t="s">
        <v>72</v>
      </c>
      <c r="C6" s="45" t="s">
        <v>45</v>
      </c>
      <c r="D6" s="45" t="s">
        <v>46</v>
      </c>
      <c r="E6" s="46"/>
      <c r="F6" s="201"/>
      <c r="G6" s="50" t="s">
        <v>45</v>
      </c>
      <c r="H6" s="51"/>
      <c r="I6" s="52"/>
      <c r="J6" s="203"/>
      <c r="K6" s="55" t="s">
        <v>45</v>
      </c>
      <c r="L6" s="56"/>
      <c r="M6" s="104"/>
      <c r="N6" s="104"/>
      <c r="O6" s="60" t="s">
        <v>45</v>
      </c>
      <c r="P6" s="106"/>
      <c r="Q6" s="61"/>
      <c r="S6" s="7"/>
    </row>
    <row r="7" spans="1:6" ht="12.75">
      <c r="A7" s="37" t="s">
        <v>2</v>
      </c>
      <c r="B7" s="204">
        <v>1</v>
      </c>
      <c r="C7" s="73" t="str">
        <f>IF(B7="","",VLOOKUP(B7,Mädchen,2))</f>
        <v>Frank, Anna-Lena</v>
      </c>
      <c r="D7" s="72" t="str">
        <f>IF(B7="","",VLOOKUP(B7,Mädchen,3))</f>
        <v>TV Busenbach</v>
      </c>
      <c r="E7" s="207">
        <v>3</v>
      </c>
      <c r="F7" s="109"/>
    </row>
    <row r="8" spans="1:10" ht="13.5">
      <c r="A8" s="38"/>
      <c r="B8" s="79"/>
      <c r="C8" s="74" t="s">
        <v>125</v>
      </c>
      <c r="D8" s="10" t="s">
        <v>73</v>
      </c>
      <c r="E8" s="35"/>
      <c r="F8" s="6">
        <f>IF(E7&gt;E9,B7,IF(E7&lt;E9,B9,""))</f>
        <v>1</v>
      </c>
      <c r="G8" s="266" t="str">
        <f>IF(E7&gt;E9,C7,IF(E7&lt;E9,C9,""))</f>
        <v>Frank, Anna-Lena</v>
      </c>
      <c r="H8" s="267"/>
      <c r="I8" s="207">
        <v>3</v>
      </c>
      <c r="J8" s="109"/>
    </row>
    <row r="9" spans="1:10" ht="12.75">
      <c r="A9" s="37" t="s">
        <v>3</v>
      </c>
      <c r="B9" s="204">
        <v>11</v>
      </c>
      <c r="C9" s="75" t="str">
        <f>IF(B9="","",VLOOKUP(B9,Mädchen,2))</f>
        <v>Lasarzick, Anna</v>
      </c>
      <c r="D9" s="72" t="str">
        <f>IF(B9="","",VLOOKUP(B9,Mädchen,3))</f>
        <v>TTSV Mönchweier</v>
      </c>
      <c r="E9" s="205">
        <v>1</v>
      </c>
      <c r="F9" s="109"/>
      <c r="G9" s="40" t="s">
        <v>44</v>
      </c>
      <c r="H9" s="237" t="s">
        <v>316</v>
      </c>
      <c r="I9" s="35"/>
      <c r="J9" s="6"/>
    </row>
    <row r="10" spans="1:15" ht="12.75">
      <c r="A10" s="38"/>
      <c r="B10" s="79"/>
      <c r="C10" s="76"/>
      <c r="D10" s="10"/>
      <c r="G10" s="10" t="s">
        <v>113</v>
      </c>
      <c r="H10" s="10" t="s">
        <v>81</v>
      </c>
      <c r="I10" s="36"/>
      <c r="J10" s="6">
        <f>IF(I8&gt;I12,F8,IF(I8&lt;I12,F12,""))</f>
        <v>1</v>
      </c>
      <c r="K10" s="266" t="str">
        <f>IF(I8&gt;I12,G8,IF(I8&lt;I12,G12,""))</f>
        <v>Frank, Anna-Lena</v>
      </c>
      <c r="L10" s="267"/>
      <c r="M10" s="207">
        <v>3</v>
      </c>
      <c r="N10" s="109"/>
      <c r="O10" s="6"/>
    </row>
    <row r="11" spans="1:15" ht="12.75">
      <c r="A11" s="37" t="s">
        <v>4</v>
      </c>
      <c r="B11" s="204">
        <v>23</v>
      </c>
      <c r="C11" s="75" t="str">
        <f>IF(B11="","",VLOOKUP(B11,Mädchen,2))</f>
        <v>Knochenhauer, Elena</v>
      </c>
      <c r="D11" s="72" t="str">
        <f>IF(B11="","",VLOOKUP(B11,Mädchen,3))</f>
        <v>TSG 1845 Heilbronn</v>
      </c>
      <c r="E11" s="206">
        <v>3</v>
      </c>
      <c r="F11" s="102"/>
      <c r="I11" s="36"/>
      <c r="J11" s="6"/>
      <c r="K11" s="40" t="s">
        <v>44</v>
      </c>
      <c r="L11" s="237" t="s">
        <v>321</v>
      </c>
      <c r="M11" s="35"/>
      <c r="N11" s="6"/>
      <c r="O11" s="6"/>
    </row>
    <row r="12" spans="1:15" ht="13.5">
      <c r="A12" s="38"/>
      <c r="B12" s="79"/>
      <c r="C12" s="74" t="s">
        <v>125</v>
      </c>
      <c r="D12" s="10" t="s">
        <v>74</v>
      </c>
      <c r="E12" s="35"/>
      <c r="F12" s="6">
        <f>IF(E11&gt;E13,B11,IF(E11&lt;E13,B13,""))</f>
        <v>23</v>
      </c>
      <c r="G12" s="266" t="str">
        <f>IF(E11&gt;E13,C11,IF(E11&lt;E13,C13,""))</f>
        <v>Knochenhauer, Elena</v>
      </c>
      <c r="H12" s="267"/>
      <c r="I12" s="205">
        <v>0</v>
      </c>
      <c r="J12" s="109"/>
      <c r="M12" s="36"/>
      <c r="N12" s="6"/>
      <c r="O12" s="6"/>
    </row>
    <row r="13" spans="1:15" ht="12.75">
      <c r="A13" s="37" t="s">
        <v>5</v>
      </c>
      <c r="B13" s="204">
        <v>21</v>
      </c>
      <c r="C13" s="75" t="str">
        <f>IF(B13="","",VLOOKUP(B13,Mädchen,2))</f>
        <v>Demontis, Graziana</v>
      </c>
      <c r="D13" s="72" t="str">
        <f>IF(B13="","",VLOOKUP(B13,Mädchen,3))</f>
        <v>SV Deuchelried</v>
      </c>
      <c r="E13" s="205">
        <v>0</v>
      </c>
      <c r="F13" s="109"/>
      <c r="G13" s="40" t="s">
        <v>44</v>
      </c>
      <c r="H13" s="237" t="s">
        <v>308</v>
      </c>
      <c r="M13" s="36"/>
      <c r="N13" s="6"/>
      <c r="O13" s="6"/>
    </row>
    <row r="14" spans="1:17" ht="12.75">
      <c r="A14" s="38"/>
      <c r="B14" s="79"/>
      <c r="C14" s="76"/>
      <c r="D14" s="10"/>
      <c r="K14" s="10" t="s">
        <v>114</v>
      </c>
      <c r="L14" s="10" t="s">
        <v>82</v>
      </c>
      <c r="M14" s="36"/>
      <c r="N14" s="6">
        <f>IF(M10&gt;M18,J10,IF(M10&lt;M18,J18,""))</f>
        <v>1</v>
      </c>
      <c r="O14" s="266" t="str">
        <f>IF(M10&gt;M18,K10,IF(M10&lt;M18,K18,""))</f>
        <v>Frank, Anna-Lena</v>
      </c>
      <c r="P14" s="267"/>
      <c r="Q14" s="207">
        <v>3</v>
      </c>
    </row>
    <row r="15" spans="1:18" ht="12.75">
      <c r="A15" s="37" t="s">
        <v>32</v>
      </c>
      <c r="B15" s="204">
        <v>29</v>
      </c>
      <c r="C15" s="75" t="str">
        <f>IF(B15="","",VLOOKUP(B15,Mädchen,2))</f>
        <v>Pawlitschko, Corinna</v>
      </c>
      <c r="D15" s="72" t="str">
        <f>IF(B15="","",VLOOKUP(B15,Mädchen,3))</f>
        <v>SV Thalfingen</v>
      </c>
      <c r="E15" s="206">
        <v>2</v>
      </c>
      <c r="F15" s="102"/>
      <c r="M15" s="36"/>
      <c r="N15" s="6"/>
      <c r="O15" s="40" t="s">
        <v>44</v>
      </c>
      <c r="P15" s="237" t="s">
        <v>329</v>
      </c>
      <c r="Q15" s="87"/>
      <c r="R15" s="6"/>
    </row>
    <row r="16" spans="1:18" ht="13.5">
      <c r="A16" s="38"/>
      <c r="B16" s="79"/>
      <c r="C16" s="74" t="s">
        <v>125</v>
      </c>
      <c r="D16" s="10" t="s">
        <v>75</v>
      </c>
      <c r="E16" s="35"/>
      <c r="F16" s="6">
        <f>IF(E15&gt;E17,B15,IF(E15&lt;E17,B17,""))</f>
        <v>7</v>
      </c>
      <c r="G16" s="266" t="str">
        <f>IF(E15&gt;E17,C15,IF(E15&lt;E17,C17,""))</f>
        <v>Wolf, Jennie</v>
      </c>
      <c r="H16" s="267"/>
      <c r="I16" s="207">
        <v>3</v>
      </c>
      <c r="J16" s="109"/>
      <c r="M16" s="36"/>
      <c r="N16" s="6"/>
      <c r="O16" s="6"/>
      <c r="P16" s="6"/>
      <c r="Q16" s="36"/>
      <c r="R16" s="6"/>
    </row>
    <row r="17" spans="1:18" ht="12.75">
      <c r="A17" s="37" t="s">
        <v>33</v>
      </c>
      <c r="B17" s="204">
        <v>7</v>
      </c>
      <c r="C17" s="75" t="str">
        <f>IF(B17="","",VLOOKUP(B17,Mädchen,2))</f>
        <v>Wolf, Jennie</v>
      </c>
      <c r="D17" s="72" t="str">
        <f>IF(B17="","",VLOOKUP(B17,Mädchen,3))</f>
        <v>TV Busenbach</v>
      </c>
      <c r="E17" s="205">
        <v>3</v>
      </c>
      <c r="F17" s="109"/>
      <c r="G17" s="40" t="s">
        <v>44</v>
      </c>
      <c r="H17" s="237" t="s">
        <v>318</v>
      </c>
      <c r="I17" s="35"/>
      <c r="J17" s="6"/>
      <c r="M17" s="36"/>
      <c r="N17" s="6"/>
      <c r="O17" s="6"/>
      <c r="P17" s="6"/>
      <c r="Q17" s="36"/>
      <c r="R17" s="6"/>
    </row>
    <row r="18" spans="1:18" ht="12.75">
      <c r="A18" s="38"/>
      <c r="B18" s="79"/>
      <c r="C18" s="76"/>
      <c r="D18" s="10"/>
      <c r="G18" s="10" t="s">
        <v>113</v>
      </c>
      <c r="H18" s="10" t="s">
        <v>82</v>
      </c>
      <c r="I18" s="36"/>
      <c r="J18" s="6">
        <f>IF(I16&gt;I20,F16,IF(I16&lt;I20,F20,""))</f>
        <v>7</v>
      </c>
      <c r="K18" s="266" t="str">
        <f>IF(I16&gt;I20,G16,IF(I16&lt;I20,G20,""))</f>
        <v>Wolf, Jennie</v>
      </c>
      <c r="L18" s="267"/>
      <c r="M18" s="205">
        <v>0</v>
      </c>
      <c r="N18" s="109"/>
      <c r="O18" s="6"/>
      <c r="P18" s="6"/>
      <c r="Q18" s="36"/>
      <c r="R18" s="6"/>
    </row>
    <row r="19" spans="1:17" ht="12.75">
      <c r="A19" s="37" t="s">
        <v>34</v>
      </c>
      <c r="B19" s="204">
        <v>26</v>
      </c>
      <c r="C19" s="75" t="str">
        <f>IF(B19="","",VLOOKUP(B19,Mädchen,2))</f>
        <v>Lim, Anita</v>
      </c>
      <c r="D19" s="72" t="str">
        <f>IF(B19="","",VLOOKUP(B19,Mädchen,3))</f>
        <v>DJK SB Stuttgart</v>
      </c>
      <c r="E19" s="206">
        <v>1</v>
      </c>
      <c r="F19" s="102"/>
      <c r="I19" s="36"/>
      <c r="J19" s="6"/>
      <c r="K19" s="40" t="s">
        <v>44</v>
      </c>
      <c r="L19" s="237" t="s">
        <v>322</v>
      </c>
      <c r="P19" s="6"/>
      <c r="Q19" s="36"/>
    </row>
    <row r="20" spans="1:17" ht="13.5">
      <c r="A20" s="38"/>
      <c r="B20" s="79"/>
      <c r="C20" s="74" t="s">
        <v>125</v>
      </c>
      <c r="D20" s="10" t="s">
        <v>76</v>
      </c>
      <c r="E20" s="35"/>
      <c r="F20" s="6">
        <f>IF(E19&gt;E21,B19,IF(E19&lt;E21,B21,""))</f>
        <v>32</v>
      </c>
      <c r="G20" s="266" t="str">
        <f>IF(E19&gt;E21,C19,IF(E19&lt;E21,C21,""))</f>
        <v>Wagner, Sarah</v>
      </c>
      <c r="H20" s="267"/>
      <c r="I20" s="205">
        <v>0</v>
      </c>
      <c r="J20" s="109"/>
      <c r="O20" t="s">
        <v>85</v>
      </c>
      <c r="P20" s="6"/>
      <c r="Q20" s="36"/>
    </row>
    <row r="21" spans="1:18" ht="12.75">
      <c r="A21" s="37" t="s">
        <v>35</v>
      </c>
      <c r="B21" s="204">
        <v>32</v>
      </c>
      <c r="C21" s="73" t="str">
        <f>IF(B21="","",VLOOKUP(B21,Mädchen,2))</f>
        <v>Wagner, Sarah</v>
      </c>
      <c r="D21" s="72" t="str">
        <f>IF(B21="","",VLOOKUP(B21,Mädchen,3))</f>
        <v>VfL Sindelfingen</v>
      </c>
      <c r="E21" s="205">
        <v>3</v>
      </c>
      <c r="F21" s="109"/>
      <c r="G21" s="40" t="s">
        <v>44</v>
      </c>
      <c r="H21" s="237" t="s">
        <v>311</v>
      </c>
      <c r="O21" s="10" t="s">
        <v>115</v>
      </c>
      <c r="P21" s="39" t="s">
        <v>82</v>
      </c>
      <c r="Q21" s="85"/>
      <c r="R21" s="6"/>
    </row>
    <row r="22" spans="1:19" ht="12.75">
      <c r="A22" s="38"/>
      <c r="B22" s="79"/>
      <c r="C22" s="76"/>
      <c r="D22" s="10"/>
      <c r="P22" s="39"/>
      <c r="Q22" s="36"/>
      <c r="R22" s="266" t="str">
        <f>IF(Q14&gt;Q30,O14,IF(Q14&lt;Q30,O30,""))</f>
        <v>Frank, Anna-Lena</v>
      </c>
      <c r="S22" s="267"/>
    </row>
    <row r="23" spans="1:18" ht="13.5">
      <c r="A23" s="37" t="s">
        <v>36</v>
      </c>
      <c r="B23" s="204">
        <v>17</v>
      </c>
      <c r="C23" s="73" t="str">
        <f>IF(B23="","",VLOOKUP(B23,Mädchen,2))</f>
        <v>Bijedic, Selma</v>
      </c>
      <c r="D23" s="72" t="str">
        <f>IF(B23="","",VLOOKUP(B23,Mädchen,3))</f>
        <v>TSG 1845 Heilbronn</v>
      </c>
      <c r="E23" s="206">
        <v>3</v>
      </c>
      <c r="F23" s="102"/>
      <c r="P23" s="6"/>
      <c r="Q23" s="36"/>
      <c r="R23" s="62" t="s">
        <v>91</v>
      </c>
    </row>
    <row r="24" spans="1:19" ht="13.5">
      <c r="A24" s="38"/>
      <c r="B24" s="79"/>
      <c r="C24" s="74" t="s">
        <v>125</v>
      </c>
      <c r="D24" s="10" t="s">
        <v>77</v>
      </c>
      <c r="E24" s="35"/>
      <c r="F24" s="6">
        <f>IF(E23&gt;E25,B23,IF(E23&lt;E25,B25,""))</f>
        <v>17</v>
      </c>
      <c r="G24" s="266" t="str">
        <f>IF(E23&gt;E25,C23,IF(E23&lt;E25,C25,""))</f>
        <v>Bijedic, Selma</v>
      </c>
      <c r="H24" s="267"/>
      <c r="I24" s="207">
        <v>3</v>
      </c>
      <c r="J24" s="109"/>
      <c r="P24" s="6"/>
      <c r="Q24" s="36"/>
      <c r="R24" s="40" t="s">
        <v>44</v>
      </c>
      <c r="S24" s="235" t="s">
        <v>337</v>
      </c>
    </row>
    <row r="25" spans="1:17" ht="12.75">
      <c r="A25" s="37" t="s">
        <v>37</v>
      </c>
      <c r="B25" s="204">
        <v>20</v>
      </c>
      <c r="C25" s="75" t="str">
        <f>IF(B25="","",VLOOKUP(B25,Mädchen,2))</f>
        <v>Chiarello, Lisa</v>
      </c>
      <c r="D25" s="72" t="str">
        <f>IF(B25="","",VLOOKUP(B25,Mädchen,3))</f>
        <v>NSU Neckarsulm</v>
      </c>
      <c r="E25" s="205">
        <v>0</v>
      </c>
      <c r="F25" s="109"/>
      <c r="G25" s="40" t="s">
        <v>44</v>
      </c>
      <c r="H25" s="237" t="s">
        <v>307</v>
      </c>
      <c r="I25" s="35"/>
      <c r="J25" s="6"/>
      <c r="P25" s="6"/>
      <c r="Q25" s="36"/>
    </row>
    <row r="26" spans="1:17" ht="12.75">
      <c r="A26" s="38"/>
      <c r="B26" s="79"/>
      <c r="C26" s="76"/>
      <c r="D26" s="10"/>
      <c r="G26" s="10" t="s">
        <v>113</v>
      </c>
      <c r="H26" s="10" t="s">
        <v>83</v>
      </c>
      <c r="I26" s="36"/>
      <c r="J26" s="6">
        <f>IF(I24&gt;I28,F24,IF(I24&lt;I28,F28,""))</f>
        <v>17</v>
      </c>
      <c r="K26" s="266" t="str">
        <f>IF(I24&gt;I28,G24,IF(I24&lt;I28,G28,""))</f>
        <v>Bijedic, Selma</v>
      </c>
      <c r="L26" s="267"/>
      <c r="M26" s="207">
        <v>2</v>
      </c>
      <c r="N26" s="109"/>
      <c r="O26" s="6"/>
      <c r="P26" s="6"/>
      <c r="Q26" s="36"/>
    </row>
    <row r="27" spans="1:17" ht="12.75">
      <c r="A27" s="37" t="s">
        <v>38</v>
      </c>
      <c r="B27" s="204">
        <v>10</v>
      </c>
      <c r="C27" s="75" t="str">
        <f>IF(B27="","",VLOOKUP(B27,Mädchen,2))</f>
        <v>Klausmann, Louisa</v>
      </c>
      <c r="D27" s="72" t="str">
        <f>IF(B27="","",VLOOKUP(B27,Mädchen,3))</f>
        <v>TTC Vöhrenbach</v>
      </c>
      <c r="E27" s="206">
        <v>3</v>
      </c>
      <c r="F27" s="102"/>
      <c r="I27" s="36"/>
      <c r="J27" s="6"/>
      <c r="K27" s="40" t="s">
        <v>44</v>
      </c>
      <c r="L27" s="237" t="s">
        <v>323</v>
      </c>
      <c r="M27" s="35"/>
      <c r="N27" s="6"/>
      <c r="O27" s="6"/>
      <c r="P27" s="6"/>
      <c r="Q27" s="36"/>
    </row>
    <row r="28" spans="1:17" ht="13.5">
      <c r="A28" s="38"/>
      <c r="B28" s="79"/>
      <c r="C28" s="74" t="s">
        <v>125</v>
      </c>
      <c r="D28" s="10" t="s">
        <v>78</v>
      </c>
      <c r="E28" s="35"/>
      <c r="F28" s="6">
        <f>IF(E27&gt;E29,B27,IF(E27&lt;E29,B29,""))</f>
        <v>10</v>
      </c>
      <c r="G28" s="266" t="str">
        <f>IF(E27&gt;E29,C27,IF(E27&lt;E29,C29,""))</f>
        <v>Klausmann, Louisa</v>
      </c>
      <c r="H28" s="267"/>
      <c r="I28" s="205">
        <v>0</v>
      </c>
      <c r="J28" s="109"/>
      <c r="M28" s="36"/>
      <c r="N28" s="6"/>
      <c r="O28" s="6"/>
      <c r="P28" s="6"/>
      <c r="Q28" s="36"/>
    </row>
    <row r="29" spans="1:17" ht="12.75">
      <c r="A29" s="37" t="s">
        <v>39</v>
      </c>
      <c r="B29" s="204">
        <v>15</v>
      </c>
      <c r="C29" s="75" t="str">
        <f>IF(B29="","",VLOOKUP(B29,Mädchen,2))</f>
        <v>Zimmermann, Marina</v>
      </c>
      <c r="D29" s="72" t="str">
        <f>IF(B29="","",VLOOKUP(B29,Mädchen,3))</f>
        <v>TTC Emmendingen</v>
      </c>
      <c r="E29" s="205">
        <v>1</v>
      </c>
      <c r="F29" s="109"/>
      <c r="G29" s="40" t="s">
        <v>44</v>
      </c>
      <c r="H29" s="237" t="s">
        <v>310</v>
      </c>
      <c r="M29" s="36"/>
      <c r="N29" s="6"/>
      <c r="O29" s="6"/>
      <c r="P29" s="6"/>
      <c r="Q29" s="36"/>
    </row>
    <row r="30" spans="1:17" ht="12.75">
      <c r="A30" s="38"/>
      <c r="B30" s="79"/>
      <c r="C30" s="76"/>
      <c r="D30" s="10"/>
      <c r="K30" s="10" t="s">
        <v>114</v>
      </c>
      <c r="L30" s="10" t="s">
        <v>83</v>
      </c>
      <c r="M30" s="36"/>
      <c r="N30" s="6">
        <f>IF(M26&gt;M34,J26,IF(M26&lt;M34,J34,""))</f>
        <v>13</v>
      </c>
      <c r="O30" s="266" t="str">
        <f>IF(M26&gt;M34,K26,IF(M26&lt;M34,K34,""))</f>
        <v>Röderer, Linda</v>
      </c>
      <c r="P30" s="267"/>
      <c r="Q30" s="205">
        <v>0</v>
      </c>
    </row>
    <row r="31" spans="1:17" ht="12.75">
      <c r="A31" s="37" t="s">
        <v>40</v>
      </c>
      <c r="B31" s="204">
        <v>16</v>
      </c>
      <c r="C31" s="75" t="str">
        <f>IF(B31="","",VLOOKUP(B31,Mädchen,2))</f>
        <v>Bacher, Natalie</v>
      </c>
      <c r="D31" s="72" t="str">
        <f>IF(B31="","",VLOOKUP(B31,Mädchen,3))</f>
        <v>VfL Sindelfingen</v>
      </c>
      <c r="E31" s="206">
        <v>3</v>
      </c>
      <c r="F31" s="102"/>
      <c r="M31" s="36"/>
      <c r="N31" s="6"/>
      <c r="O31" s="40" t="s">
        <v>44</v>
      </c>
      <c r="P31" s="237" t="s">
        <v>330</v>
      </c>
      <c r="Q31" s="86"/>
    </row>
    <row r="32" spans="1:15" ht="13.5">
      <c r="A32" s="38"/>
      <c r="B32" s="79"/>
      <c r="C32" s="74" t="s">
        <v>125</v>
      </c>
      <c r="D32" s="10" t="s">
        <v>79</v>
      </c>
      <c r="E32" s="35"/>
      <c r="F32" s="6">
        <f>IF(E31&gt;E33,B31,IF(E31&lt;E33,B33,""))</f>
        <v>16</v>
      </c>
      <c r="G32" s="266" t="str">
        <f>IF(E31&gt;E33,C31,IF(E31&lt;E33,C33,""))</f>
        <v>Bacher, Natalie</v>
      </c>
      <c r="H32" s="267"/>
      <c r="I32" s="207">
        <v>2</v>
      </c>
      <c r="J32" s="109"/>
      <c r="M32" s="36"/>
      <c r="N32" s="6"/>
      <c r="O32" s="6"/>
    </row>
    <row r="33" spans="1:15" ht="12.75">
      <c r="A33" s="37" t="s">
        <v>41</v>
      </c>
      <c r="B33" s="204">
        <v>14</v>
      </c>
      <c r="C33" s="75" t="str">
        <f>IF(B33="","",VLOOKUP(B33,Mädchen,2))</f>
        <v>Spitz, Anke</v>
      </c>
      <c r="D33" s="72" t="str">
        <f>IF(B33="","",VLOOKUP(B33,Mädchen,3))</f>
        <v>TTC Ringsheim</v>
      </c>
      <c r="E33" s="205">
        <v>1</v>
      </c>
      <c r="F33" s="109"/>
      <c r="G33" s="40" t="s">
        <v>44</v>
      </c>
      <c r="H33" s="237" t="s">
        <v>315</v>
      </c>
      <c r="I33" s="35"/>
      <c r="J33" s="6"/>
      <c r="M33" s="36"/>
      <c r="N33" s="6"/>
      <c r="O33" s="6"/>
    </row>
    <row r="34" spans="1:15" ht="12.75">
      <c r="A34" s="38"/>
      <c r="B34" s="79"/>
      <c r="C34" s="76"/>
      <c r="D34" s="10"/>
      <c r="G34" s="10" t="s">
        <v>113</v>
      </c>
      <c r="H34" s="10" t="s">
        <v>84</v>
      </c>
      <c r="I34" s="36"/>
      <c r="J34" s="6">
        <f>IF(I32&gt;I36,F32,IF(I32&lt;I36,F36,""))</f>
        <v>13</v>
      </c>
      <c r="K34" s="266" t="str">
        <f>IF(I32&gt;I36,G32,IF(I32&lt;I36,G36,""))</f>
        <v>Röderer, Linda</v>
      </c>
      <c r="L34" s="267"/>
      <c r="M34" s="205">
        <v>3</v>
      </c>
      <c r="N34" s="109"/>
      <c r="O34" s="6"/>
    </row>
    <row r="35" spans="1:12" ht="12.75">
      <c r="A35" s="37" t="s">
        <v>42</v>
      </c>
      <c r="B35" s="204">
        <v>22</v>
      </c>
      <c r="C35" s="75" t="str">
        <f>IF(B35="","",VLOOKUP(B35,Mädchen,2))</f>
        <v>Fey, Jeannine</v>
      </c>
      <c r="D35" s="72" t="str">
        <f>IF(B35="","",VLOOKUP(B35,Mädchen,3))</f>
        <v>TSG Lindau-Zech</v>
      </c>
      <c r="E35" s="206">
        <v>0</v>
      </c>
      <c r="F35" s="102"/>
      <c r="I35" s="36"/>
      <c r="J35" s="6"/>
      <c r="K35" s="40" t="s">
        <v>44</v>
      </c>
      <c r="L35" s="237" t="s">
        <v>326</v>
      </c>
    </row>
    <row r="36" spans="1:10" ht="13.5">
      <c r="A36" s="38"/>
      <c r="B36" s="79"/>
      <c r="C36" s="74" t="s">
        <v>125</v>
      </c>
      <c r="D36" s="10" t="s">
        <v>80</v>
      </c>
      <c r="E36" s="35"/>
      <c r="F36" s="6">
        <f>IF(E35&gt;E37,B35,IF(E35&lt;E37,B37,""))</f>
        <v>13</v>
      </c>
      <c r="G36" s="266" t="str">
        <f>IF(E35&gt;E37,C35,IF(E35&lt;E37,C37,""))</f>
        <v>Röderer, Linda</v>
      </c>
      <c r="H36" s="267"/>
      <c r="I36" s="205">
        <v>3</v>
      </c>
      <c r="J36" s="109"/>
    </row>
    <row r="37" spans="1:8" ht="12.75">
      <c r="A37" s="37" t="s">
        <v>43</v>
      </c>
      <c r="B37" s="204">
        <v>13</v>
      </c>
      <c r="C37" s="73" t="str">
        <f>IF(B37="","",VLOOKUP(B37,Mädchen,2))</f>
        <v>Röderer, Linda</v>
      </c>
      <c r="D37" s="72" t="str">
        <f>IF(B37="","",VLOOKUP(B37,Mädchen,3))</f>
        <v>ESV Weil</v>
      </c>
      <c r="E37" s="205">
        <v>3</v>
      </c>
      <c r="F37" s="109"/>
      <c r="G37" s="40" t="s">
        <v>44</v>
      </c>
      <c r="H37" s="237" t="s">
        <v>313</v>
      </c>
    </row>
    <row r="38" spans="1:2" ht="12.75">
      <c r="A38" s="38"/>
      <c r="B38" s="38"/>
    </row>
    <row r="39" spans="1:4" ht="12.75">
      <c r="A39" s="38"/>
      <c r="B39" s="38"/>
      <c r="C39" s="39"/>
      <c r="D39" s="10"/>
    </row>
  </sheetData>
  <sheetProtection formatColumns="0" selectLockedCells="1"/>
  <mergeCells count="19">
    <mergeCell ref="K3:T3"/>
    <mergeCell ref="G16:H16"/>
    <mergeCell ref="K10:L10"/>
    <mergeCell ref="O14:P14"/>
    <mergeCell ref="G36:H36"/>
    <mergeCell ref="K34:L34"/>
    <mergeCell ref="K26:L26"/>
    <mergeCell ref="G32:H32"/>
    <mergeCell ref="G28:H28"/>
    <mergeCell ref="A1:T1"/>
    <mergeCell ref="A2:T2"/>
    <mergeCell ref="O30:P30"/>
    <mergeCell ref="R22:S22"/>
    <mergeCell ref="K18:L18"/>
    <mergeCell ref="G20:H20"/>
    <mergeCell ref="G24:H24"/>
    <mergeCell ref="G8:H8"/>
    <mergeCell ref="G12:H12"/>
    <mergeCell ref="A3:H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4"/>
  <sheetViews>
    <sheetView zoomScalePageLayoutView="0" workbookViewId="0" topLeftCell="A3">
      <selection activeCell="R10" sqref="R10"/>
    </sheetView>
  </sheetViews>
  <sheetFormatPr defaultColWidth="11.421875" defaultRowHeight="12.75"/>
  <cols>
    <col min="1" max="1" width="2.7109375" style="0" customWidth="1"/>
    <col min="2" max="2" width="4.8515625" style="114" bestFit="1" customWidth="1"/>
    <col min="3" max="3" width="28.7109375" style="0" customWidth="1"/>
    <col min="4" max="4" width="28.421875" style="0" customWidth="1"/>
    <col min="5" max="5" width="2.00390625" style="0" bestFit="1" customWidth="1"/>
    <col min="6" max="6" width="1.7109375" style="0" hidden="1" customWidth="1"/>
    <col min="7" max="7" width="10.57421875" style="0" customWidth="1"/>
    <col min="8" max="8" width="12.57421875" style="0" customWidth="1"/>
    <col min="9" max="9" width="2.00390625" style="0" bestFit="1" customWidth="1"/>
    <col min="10" max="10" width="1.7109375" style="0" hidden="1" customWidth="1"/>
    <col min="13" max="13" width="2.00390625" style="0" bestFit="1" customWidth="1"/>
    <col min="14" max="14" width="1.7109375" style="0" hidden="1" customWidth="1"/>
    <col min="17" max="17" width="2.00390625" style="0" customWidth="1"/>
    <col min="18" max="18" width="21.421875" style="0" bestFit="1" customWidth="1"/>
  </cols>
  <sheetData>
    <row r="1" spans="1:19" ht="21">
      <c r="A1" s="262" t="str">
        <f>Datenblatt!A1</f>
        <v>14. Baden-Württembergische Einzelmeisterschaften der Jugend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21">
      <c r="A2" s="262" t="str">
        <f>Datenblatt!A2</f>
        <v>am 12./13. Dezember 2009 in Balingen / TTVWH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7" ht="21">
      <c r="A3" s="271" t="s">
        <v>127</v>
      </c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88"/>
    </row>
    <row r="4" spans="1:10" ht="6" customHeight="1">
      <c r="A4" s="34"/>
      <c r="B4" s="110"/>
      <c r="I4" s="33"/>
      <c r="J4" s="33"/>
    </row>
    <row r="5" spans="1:19" ht="12.75">
      <c r="A5" s="41"/>
      <c r="B5" s="111"/>
      <c r="C5" s="42" t="s">
        <v>28</v>
      </c>
      <c r="D5" s="42"/>
      <c r="E5" s="43"/>
      <c r="F5" s="42"/>
      <c r="G5" s="47" t="s">
        <v>29</v>
      </c>
      <c r="H5" s="48"/>
      <c r="I5" s="49"/>
      <c r="J5" s="202"/>
      <c r="K5" s="53" t="s">
        <v>30</v>
      </c>
      <c r="L5" s="54"/>
      <c r="M5" s="103"/>
      <c r="N5" s="103"/>
      <c r="O5" s="58" t="s">
        <v>31</v>
      </c>
      <c r="P5" s="105"/>
      <c r="Q5" s="59"/>
      <c r="S5" s="7"/>
    </row>
    <row r="6" spans="1:19" ht="12.75">
      <c r="A6" s="44"/>
      <c r="B6" s="112" t="s">
        <v>72</v>
      </c>
      <c r="C6" s="45" t="s">
        <v>45</v>
      </c>
      <c r="D6" s="45" t="s">
        <v>46</v>
      </c>
      <c r="E6" s="46"/>
      <c r="F6" s="201"/>
      <c r="G6" s="50" t="s">
        <v>45</v>
      </c>
      <c r="H6" s="51"/>
      <c r="I6" s="52"/>
      <c r="J6" s="203"/>
      <c r="K6" s="55" t="s">
        <v>45</v>
      </c>
      <c r="L6" s="56"/>
      <c r="M6" s="104"/>
      <c r="N6" s="104"/>
      <c r="O6" s="60" t="s">
        <v>45</v>
      </c>
      <c r="P6" s="106"/>
      <c r="Q6" s="61"/>
      <c r="S6" s="7"/>
    </row>
    <row r="7" spans="1:6" ht="12.75">
      <c r="A7" s="37" t="s">
        <v>2</v>
      </c>
      <c r="B7" s="219" t="str">
        <f>'Datenblatt Doppel'!L7</f>
        <v>17 / 23</v>
      </c>
      <c r="C7" s="73" t="str">
        <f>'Datenblatt Doppel'!M7</f>
        <v>Bijedic, Selma/ Knochenhauer, Elena</v>
      </c>
      <c r="D7" s="72" t="str">
        <f>'Datenblatt Doppel'!N7</f>
        <v>TSG 1845 Heilbronn/ TSG 1845 Heilbronn</v>
      </c>
      <c r="E7" s="207">
        <v>3</v>
      </c>
      <c r="F7" s="109"/>
    </row>
    <row r="8" spans="1:10" ht="13.5">
      <c r="A8" s="38"/>
      <c r="B8" s="113"/>
      <c r="C8" s="74" t="s">
        <v>128</v>
      </c>
      <c r="D8" s="10" t="s">
        <v>73</v>
      </c>
      <c r="E8" s="35"/>
      <c r="F8" s="6" t="str">
        <f>IF(E7&gt;E9,B7,IF(E7&lt;E9,B9,""))</f>
        <v>17 / 23</v>
      </c>
      <c r="G8" s="266" t="str">
        <f>IF(E7&gt;E9,C7,IF(E7&lt;E9,C9,""))</f>
        <v>Bijedic, Selma/ Knochenhauer, Elena</v>
      </c>
      <c r="H8" s="267"/>
      <c r="I8" s="207">
        <v>3</v>
      </c>
      <c r="J8" s="109"/>
    </row>
    <row r="9" spans="1:10" ht="12.75">
      <c r="A9" s="37" t="s">
        <v>3</v>
      </c>
      <c r="B9" s="219" t="str">
        <f>'Datenblatt Doppel'!L8</f>
        <v>5 / 9</v>
      </c>
      <c r="C9" s="75" t="str">
        <f>'Datenblatt Doppel'!M8</f>
        <v>Sanjkovic, Claudia/ Hörig, Jacqueline</v>
      </c>
      <c r="D9" s="72" t="str">
        <f>'Datenblatt Doppel'!N8</f>
        <v>TTC Forchheim/ TTG Bischweier</v>
      </c>
      <c r="E9" s="205">
        <v>0</v>
      </c>
      <c r="F9" s="109"/>
      <c r="G9" s="40" t="s">
        <v>44</v>
      </c>
      <c r="H9" s="236" t="s">
        <v>277</v>
      </c>
      <c r="I9" s="35"/>
      <c r="J9" s="6"/>
    </row>
    <row r="10" spans="1:15" ht="12.75">
      <c r="A10" s="38"/>
      <c r="B10" s="113"/>
      <c r="C10" s="76"/>
      <c r="D10" s="10"/>
      <c r="G10" s="10" t="s">
        <v>101</v>
      </c>
      <c r="H10" s="10" t="s">
        <v>81</v>
      </c>
      <c r="I10" s="36"/>
      <c r="J10" s="6" t="str">
        <f>IF(I8&gt;I12,F8,IF(I8&lt;I12,F12,""))</f>
        <v>17 / 23</v>
      </c>
      <c r="K10" s="266" t="str">
        <f>IF(I8&gt;I12,G8,IF(I8&lt;I12,G12,""))</f>
        <v>Bijedic, Selma/ Knochenhauer, Elena</v>
      </c>
      <c r="L10" s="267"/>
      <c r="M10" s="207">
        <v>3</v>
      </c>
      <c r="N10" s="109"/>
      <c r="O10" s="6"/>
    </row>
    <row r="11" spans="1:15" ht="12.75">
      <c r="A11" s="37" t="s">
        <v>4</v>
      </c>
      <c r="B11" s="219" t="str">
        <f>'Datenblatt Doppel'!L9</f>
        <v>4 / 2</v>
      </c>
      <c r="C11" s="75" t="str">
        <f>'Datenblatt Doppel'!M9</f>
        <v>Reisig, Anne/ Lechler, Miriam</v>
      </c>
      <c r="D11" s="72" t="str">
        <f>'Datenblatt Doppel'!N9</f>
        <v>TTV Weinheim-West/ TTC Tiefenbronn</v>
      </c>
      <c r="E11" s="206">
        <v>3</v>
      </c>
      <c r="F11" s="102"/>
      <c r="I11" s="36"/>
      <c r="J11" s="6"/>
      <c r="K11" s="40" t="s">
        <v>44</v>
      </c>
      <c r="L11" s="238" t="s">
        <v>296</v>
      </c>
      <c r="M11" s="35"/>
      <c r="N11" s="6"/>
      <c r="O11" s="6"/>
    </row>
    <row r="12" spans="1:15" ht="13.5">
      <c r="A12" s="38"/>
      <c r="B12" s="113"/>
      <c r="C12" s="74" t="s">
        <v>128</v>
      </c>
      <c r="D12" s="10" t="s">
        <v>74</v>
      </c>
      <c r="E12" s="35"/>
      <c r="F12" s="6" t="str">
        <f>IF(E11&gt;E13,B11,IF(E11&lt;E13,B13,""))</f>
        <v>4 / 2</v>
      </c>
      <c r="G12" s="266" t="str">
        <f>IF(E11&gt;E13,C11,IF(E11&lt;E13,C13,""))</f>
        <v>Reisig, Anne/ Lechler, Miriam</v>
      </c>
      <c r="H12" s="267"/>
      <c r="I12" s="205">
        <v>2</v>
      </c>
      <c r="J12" s="109"/>
      <c r="M12" s="36"/>
      <c r="N12" s="6"/>
      <c r="O12" s="6"/>
    </row>
    <row r="13" spans="1:15" ht="12.75">
      <c r="A13" s="37" t="s">
        <v>5</v>
      </c>
      <c r="B13" s="219" t="str">
        <f>'Datenblatt Doppel'!L10</f>
        <v>26 / 28</v>
      </c>
      <c r="C13" s="75" t="str">
        <f>'Datenblatt Doppel'!M10</f>
        <v>Lim, Anita/ Mödinger, Ronja</v>
      </c>
      <c r="D13" s="72" t="str">
        <f>'Datenblatt Doppel'!N10</f>
        <v>DJK SB Stuttgart/ TB Beinstein</v>
      </c>
      <c r="E13" s="205">
        <v>1</v>
      </c>
      <c r="F13" s="109"/>
      <c r="G13" s="40" t="s">
        <v>44</v>
      </c>
      <c r="H13" s="238" t="s">
        <v>284</v>
      </c>
      <c r="M13" s="36"/>
      <c r="N13" s="6"/>
      <c r="O13" s="6"/>
    </row>
    <row r="14" spans="1:17" ht="12.75">
      <c r="A14" s="38"/>
      <c r="B14" s="113"/>
      <c r="C14" s="76"/>
      <c r="D14" s="10"/>
      <c r="K14" s="10" t="s">
        <v>86</v>
      </c>
      <c r="L14" s="10" t="s">
        <v>82</v>
      </c>
      <c r="M14" s="36"/>
      <c r="N14" s="6" t="str">
        <f>IF(M10&gt;M18,J10,IF(M10&lt;M18,J18,""))</f>
        <v>17 / 23</v>
      </c>
      <c r="O14" s="266" t="str">
        <f>IF(M10&gt;M18,K10,IF(M10&lt;M18,K18,""))</f>
        <v>Bijedic, Selma/ Knochenhauer, Elena</v>
      </c>
      <c r="P14" s="267"/>
      <c r="Q14" s="207">
        <v>3</v>
      </c>
    </row>
    <row r="15" spans="1:18" ht="12.75">
      <c r="A15" s="37" t="s">
        <v>32</v>
      </c>
      <c r="B15" s="219" t="str">
        <f>'Datenblatt Doppel'!L11</f>
        <v>15 / 11</v>
      </c>
      <c r="C15" s="75" t="str">
        <f>'Datenblatt Doppel'!M11</f>
        <v>Zimmermann, Marina/ Lasarzick, Anna</v>
      </c>
      <c r="D15" s="72" t="str">
        <f>'Datenblatt Doppel'!N11</f>
        <v>TTC Emmendingen/ TTSV Mönchweier</v>
      </c>
      <c r="E15" s="206">
        <v>2</v>
      </c>
      <c r="F15" s="102"/>
      <c r="M15" s="36"/>
      <c r="N15" s="6"/>
      <c r="O15" s="40" t="s">
        <v>44</v>
      </c>
      <c r="P15" s="238" t="s">
        <v>303</v>
      </c>
      <c r="Q15" s="87"/>
      <c r="R15" s="6"/>
    </row>
    <row r="16" spans="1:18" ht="13.5">
      <c r="A16" s="38"/>
      <c r="B16" s="113"/>
      <c r="C16" s="74" t="s">
        <v>128</v>
      </c>
      <c r="D16" s="10" t="s">
        <v>75</v>
      </c>
      <c r="E16" s="35"/>
      <c r="F16" s="6" t="str">
        <f>IF(E15&gt;E17,B15,IF(E15&lt;E17,B17,""))</f>
        <v>20 / 25</v>
      </c>
      <c r="G16" s="266" t="str">
        <f>IF(E15&gt;E17,C15,IF(E15&lt;E17,C17,""))</f>
        <v>Chiarello, Lisa/ Lehmann, Larissa</v>
      </c>
      <c r="H16" s="267"/>
      <c r="I16" s="207">
        <v>1</v>
      </c>
      <c r="J16" s="109"/>
      <c r="M16" s="36"/>
      <c r="N16" s="6"/>
      <c r="O16" s="6"/>
      <c r="P16" s="6"/>
      <c r="Q16" s="36"/>
      <c r="R16" s="6"/>
    </row>
    <row r="17" spans="1:18" ht="12.75">
      <c r="A17" s="37" t="s">
        <v>33</v>
      </c>
      <c r="B17" s="219" t="str">
        <f>'Datenblatt Doppel'!L12</f>
        <v>20 / 25</v>
      </c>
      <c r="C17" s="75" t="str">
        <f>'Datenblatt Doppel'!M12</f>
        <v>Chiarello, Lisa/ Lehmann, Larissa</v>
      </c>
      <c r="D17" s="72" t="str">
        <f>'Datenblatt Doppel'!N12</f>
        <v>NSU Neckarsulm/ TSG 1845 Heilbronn</v>
      </c>
      <c r="E17" s="205">
        <v>3</v>
      </c>
      <c r="F17" s="109"/>
      <c r="G17" s="40" t="s">
        <v>44</v>
      </c>
      <c r="H17" s="238" t="s">
        <v>291</v>
      </c>
      <c r="I17" s="35"/>
      <c r="J17" s="6"/>
      <c r="M17" s="36"/>
      <c r="N17" s="6"/>
      <c r="O17" s="6"/>
      <c r="P17" s="6"/>
      <c r="Q17" s="36"/>
      <c r="R17" s="6"/>
    </row>
    <row r="18" spans="1:18" ht="12.75">
      <c r="A18" s="38"/>
      <c r="B18" s="113"/>
      <c r="C18" s="76"/>
      <c r="D18" s="10"/>
      <c r="G18" s="10" t="s">
        <v>101</v>
      </c>
      <c r="H18" s="10" t="s">
        <v>82</v>
      </c>
      <c r="I18" s="36"/>
      <c r="J18" s="6" t="str">
        <f>IF(I16&gt;I20,F16,IF(I16&lt;I20,F20,""))</f>
        <v>32 / 16</v>
      </c>
      <c r="K18" s="266" t="str">
        <f>IF(I16&gt;I20,G16,IF(I16&lt;I20,G20,""))</f>
        <v>Wagner, Sarah/ Bacher, Natalie</v>
      </c>
      <c r="L18" s="267"/>
      <c r="M18" s="205">
        <v>2</v>
      </c>
      <c r="N18" s="109"/>
      <c r="O18" s="6"/>
      <c r="P18" s="6"/>
      <c r="Q18" s="36"/>
      <c r="R18" s="6"/>
    </row>
    <row r="19" spans="1:17" ht="12.75">
      <c r="A19" s="37" t="s">
        <v>34</v>
      </c>
      <c r="B19" s="219" t="str">
        <f>'Datenblatt Doppel'!L13</f>
        <v>6 / 3</v>
      </c>
      <c r="C19" s="75" t="str">
        <f>'Datenblatt Doppel'!M13</f>
        <v>Wieland, Sonja/ Pitz-Jung, Lara</v>
      </c>
      <c r="D19" s="72" t="str">
        <f>'Datenblatt Doppel'!N13</f>
        <v>TTV Wiesloch-Baiertal/ TTG Walldorf</v>
      </c>
      <c r="E19" s="206">
        <v>0</v>
      </c>
      <c r="F19" s="102"/>
      <c r="I19" s="36"/>
      <c r="J19" s="6"/>
      <c r="K19" s="40" t="s">
        <v>44</v>
      </c>
      <c r="L19" s="238" t="s">
        <v>299</v>
      </c>
      <c r="P19" s="6"/>
      <c r="Q19" s="36"/>
    </row>
    <row r="20" spans="1:17" ht="13.5">
      <c r="A20" s="38"/>
      <c r="B20" s="113"/>
      <c r="C20" s="74" t="s">
        <v>128</v>
      </c>
      <c r="D20" s="10" t="s">
        <v>76</v>
      </c>
      <c r="E20" s="35"/>
      <c r="F20" s="6" t="str">
        <f>IF(E19&gt;E21,B19,IF(E19&lt;E21,B21,""))</f>
        <v>32 / 16</v>
      </c>
      <c r="G20" s="266" t="str">
        <f>IF(E19&gt;E21,C19,IF(E19&lt;E21,C21,""))</f>
        <v>Wagner, Sarah/ Bacher, Natalie</v>
      </c>
      <c r="H20" s="267"/>
      <c r="I20" s="205">
        <v>3</v>
      </c>
      <c r="J20" s="109"/>
      <c r="O20" t="s">
        <v>85</v>
      </c>
      <c r="P20" s="6"/>
      <c r="Q20" s="36"/>
    </row>
    <row r="21" spans="1:18" ht="12.75">
      <c r="A21" s="37" t="s">
        <v>35</v>
      </c>
      <c r="B21" s="219" t="str">
        <f>'Datenblatt Doppel'!L14</f>
        <v>32 / 16</v>
      </c>
      <c r="C21" s="73" t="str">
        <f>'Datenblatt Doppel'!M14</f>
        <v>Wagner, Sarah/ Bacher, Natalie</v>
      </c>
      <c r="D21" s="72" t="str">
        <f>'Datenblatt Doppel'!N14</f>
        <v>VfL Sindelfingen/ VfL Sindelfingen</v>
      </c>
      <c r="E21" s="205">
        <v>3</v>
      </c>
      <c r="F21" s="109"/>
      <c r="G21" s="40" t="s">
        <v>44</v>
      </c>
      <c r="H21" s="238" t="s">
        <v>281</v>
      </c>
      <c r="O21" s="10" t="s">
        <v>116</v>
      </c>
      <c r="P21" s="39" t="s">
        <v>82</v>
      </c>
      <c r="Q21" s="85"/>
      <c r="R21" s="6"/>
    </row>
    <row r="22" spans="1:19" ht="12.75">
      <c r="A22" s="38"/>
      <c r="B22" s="113"/>
      <c r="C22" s="76"/>
      <c r="D22" s="10"/>
      <c r="P22" s="6"/>
      <c r="Q22" s="36"/>
      <c r="R22" s="266" t="str">
        <f>IF(Q14&gt;Q30,O14,IF(Q14&lt;Q30,O30,""))</f>
        <v>Bijedic, Selma/ Knochenhauer, Elena</v>
      </c>
      <c r="S22" s="267"/>
    </row>
    <row r="23" spans="1:18" ht="13.5">
      <c r="A23" s="37" t="s">
        <v>36</v>
      </c>
      <c r="B23" s="219" t="str">
        <f>'Datenblatt Doppel'!L15</f>
        <v>14 / 13</v>
      </c>
      <c r="C23" s="73" t="str">
        <f>'Datenblatt Doppel'!M15</f>
        <v>Spitz, Anke/ Röderer, Linda</v>
      </c>
      <c r="D23" s="72" t="str">
        <f>'Datenblatt Doppel'!N15</f>
        <v>TTC Ringsheim/ ESV Weil</v>
      </c>
      <c r="E23" s="206">
        <v>3</v>
      </c>
      <c r="F23" s="102"/>
      <c r="P23" s="6"/>
      <c r="Q23" s="36"/>
      <c r="R23" s="62" t="s">
        <v>47</v>
      </c>
    </row>
    <row r="24" spans="1:19" ht="13.5">
      <c r="A24" s="38"/>
      <c r="B24" s="113"/>
      <c r="C24" s="74" t="s">
        <v>128</v>
      </c>
      <c r="D24" s="10" t="s">
        <v>77</v>
      </c>
      <c r="E24" s="35"/>
      <c r="F24" s="6" t="str">
        <f>IF(E23&gt;E25,B23,IF(E23&lt;E25,B25,""))</f>
        <v>14 / 13</v>
      </c>
      <c r="G24" s="266" t="str">
        <f>IF(E23&gt;E25,C23,IF(E23&lt;E25,C25,""))</f>
        <v>Spitz, Anke/ Röderer, Linda</v>
      </c>
      <c r="H24" s="267"/>
      <c r="I24" s="207">
        <v>3</v>
      </c>
      <c r="J24" s="109"/>
      <c r="P24" s="6"/>
      <c r="Q24" s="36"/>
      <c r="R24" s="40" t="s">
        <v>44</v>
      </c>
      <c r="S24" s="236" t="s">
        <v>335</v>
      </c>
    </row>
    <row r="25" spans="1:17" ht="12.75">
      <c r="A25" s="37" t="s">
        <v>37</v>
      </c>
      <c r="B25" s="219" t="str">
        <f>'Datenblatt Doppel'!L16</f>
        <v>27 / 30</v>
      </c>
      <c r="C25" s="75" t="str">
        <f>'Datenblatt Doppel'!M16</f>
        <v>Mödinger, Alissa/ Rehmann, Alina</v>
      </c>
      <c r="D25" s="72" t="str">
        <f>'Datenblatt Doppel'!N16</f>
        <v>TB Beinstein/ TSV Gaildorf</v>
      </c>
      <c r="E25" s="205">
        <v>1</v>
      </c>
      <c r="F25" s="109"/>
      <c r="G25" s="40" t="s">
        <v>44</v>
      </c>
      <c r="H25" s="238" t="s">
        <v>283</v>
      </c>
      <c r="I25" s="35"/>
      <c r="J25" s="6"/>
      <c r="P25" s="6"/>
      <c r="Q25" s="36"/>
    </row>
    <row r="26" spans="1:17" ht="12.75">
      <c r="A26" s="38"/>
      <c r="B26" s="113"/>
      <c r="C26" s="76"/>
      <c r="D26" s="10"/>
      <c r="G26" s="10" t="s">
        <v>101</v>
      </c>
      <c r="H26" s="10" t="s">
        <v>83</v>
      </c>
      <c r="I26" s="36"/>
      <c r="J26" s="6" t="str">
        <f>IF(I24&gt;I28,F24,IF(I24&lt;I28,F28,""))</f>
        <v>14 / 13</v>
      </c>
      <c r="K26" s="266" t="str">
        <f>IF(I24&gt;I28,G24,IF(I24&lt;I28,G28,""))</f>
        <v>Spitz, Anke/ Röderer, Linda</v>
      </c>
      <c r="L26" s="267"/>
      <c r="M26" s="207">
        <v>2</v>
      </c>
      <c r="N26" s="109"/>
      <c r="O26" s="6"/>
      <c r="P26" s="6"/>
      <c r="Q26" s="36"/>
    </row>
    <row r="27" spans="1:17" ht="12.75">
      <c r="A27" s="37" t="s">
        <v>38</v>
      </c>
      <c r="B27" s="219" t="str">
        <f>'Datenblatt Doppel'!L17</f>
        <v>8 / 12</v>
      </c>
      <c r="C27" s="75" t="str">
        <f>'Datenblatt Doppel'!M17</f>
        <v>Faller, Lena/ Raschke, Jannika</v>
      </c>
      <c r="D27" s="72" t="str">
        <f>'Datenblatt Doppel'!N17</f>
        <v>TV Bühl/ TV Bühl</v>
      </c>
      <c r="E27" s="206">
        <v>3</v>
      </c>
      <c r="F27" s="102"/>
      <c r="I27" s="36"/>
      <c r="J27" s="6"/>
      <c r="K27" s="40" t="s">
        <v>44</v>
      </c>
      <c r="L27" s="238" t="s">
        <v>300</v>
      </c>
      <c r="M27" s="35"/>
      <c r="N27" s="6"/>
      <c r="O27" s="6"/>
      <c r="P27" s="6"/>
      <c r="Q27" s="36"/>
    </row>
    <row r="28" spans="1:17" ht="13.5">
      <c r="A28" s="38"/>
      <c r="B28" s="113"/>
      <c r="C28" s="74" t="s">
        <v>128</v>
      </c>
      <c r="D28" s="10" t="s">
        <v>78</v>
      </c>
      <c r="E28" s="35"/>
      <c r="F28" s="6" t="str">
        <f>IF(E27&gt;E29,B27,IF(E27&lt;E29,B29,""))</f>
        <v>8 / 12</v>
      </c>
      <c r="G28" s="266" t="str">
        <f>IF(E27&gt;E29,C27,IF(E27&lt;E29,C29,""))</f>
        <v>Faller, Lena/ Raschke, Jannika</v>
      </c>
      <c r="H28" s="267"/>
      <c r="I28" s="205">
        <v>2</v>
      </c>
      <c r="J28" s="109"/>
      <c r="M28" s="36"/>
      <c r="N28" s="6"/>
      <c r="O28" s="6"/>
      <c r="P28" s="6"/>
      <c r="Q28" s="36"/>
    </row>
    <row r="29" spans="1:17" ht="12.75">
      <c r="A29" s="37" t="s">
        <v>39</v>
      </c>
      <c r="B29" s="219" t="str">
        <f>'Datenblatt Doppel'!L18</f>
        <v>29 / 24</v>
      </c>
      <c r="C29" s="75" t="str">
        <f>'Datenblatt Doppel'!M18</f>
        <v>Pawlitschko, Corinna/ Kohler, Anja</v>
      </c>
      <c r="D29" s="72" t="str">
        <f>'Datenblatt Doppel'!N18</f>
        <v>SV Thalfingen/ SV Erlenmoos</v>
      </c>
      <c r="E29" s="205">
        <v>0</v>
      </c>
      <c r="F29" s="109"/>
      <c r="G29" s="40" t="s">
        <v>44</v>
      </c>
      <c r="H29" s="238" t="s">
        <v>278</v>
      </c>
      <c r="M29" s="36"/>
      <c r="N29" s="6"/>
      <c r="O29" s="6"/>
      <c r="P29" s="6"/>
      <c r="Q29" s="36"/>
    </row>
    <row r="30" spans="1:17" ht="12.75">
      <c r="A30" s="38"/>
      <c r="B30" s="113"/>
      <c r="C30" s="76"/>
      <c r="D30" s="10"/>
      <c r="K30" s="10" t="s">
        <v>86</v>
      </c>
      <c r="L30" s="10" t="s">
        <v>83</v>
      </c>
      <c r="M30" s="36"/>
      <c r="N30" s="6" t="str">
        <f>IF(M26&gt;M34,J26,IF(M26&lt;M34,J34,""))</f>
        <v>1 / 7</v>
      </c>
      <c r="O30" s="266" t="str">
        <f>IF(M26&gt;M34,K26,IF(M26&lt;M34,K34,""))</f>
        <v>Frank, Anna-Lena/ Wolf, Jennie</v>
      </c>
      <c r="P30" s="267"/>
      <c r="Q30" s="205">
        <v>1</v>
      </c>
    </row>
    <row r="31" spans="1:17" ht="12.75">
      <c r="A31" s="37" t="s">
        <v>40</v>
      </c>
      <c r="B31" s="219" t="str">
        <f>'Datenblatt Doppel'!L19</f>
        <v>21 / 10</v>
      </c>
      <c r="C31" s="75" t="str">
        <f>'Datenblatt Doppel'!M19</f>
        <v>Demontis, Graziana/ Klausmann, Louisa</v>
      </c>
      <c r="D31" s="72" t="str">
        <f>'Datenblatt Doppel'!N19</f>
        <v>SV Deuchelried/ TTC Vöhrenbach</v>
      </c>
      <c r="E31" s="206">
        <v>2</v>
      </c>
      <c r="F31" s="102"/>
      <c r="M31" s="36"/>
      <c r="N31" s="6"/>
      <c r="O31" s="40" t="s">
        <v>44</v>
      </c>
      <c r="P31" s="238" t="s">
        <v>304</v>
      </c>
      <c r="Q31" s="86"/>
    </row>
    <row r="32" spans="1:15" ht="13.5">
      <c r="A32" s="38"/>
      <c r="B32" s="113"/>
      <c r="C32" s="74" t="s">
        <v>128</v>
      </c>
      <c r="D32" s="10" t="s">
        <v>79</v>
      </c>
      <c r="E32" s="35"/>
      <c r="F32" s="6" t="str">
        <f>IF(E31&gt;E33,B31,IF(E31&lt;E33,B33,""))</f>
        <v>19 / 18</v>
      </c>
      <c r="G32" s="266" t="str">
        <f>IF(E31&gt;E33,C31,IF(E31&lt;E33,C33,""))</f>
        <v>Brucker, Nadine/ Binder, Katharina</v>
      </c>
      <c r="H32" s="267"/>
      <c r="I32" s="207">
        <v>0</v>
      </c>
      <c r="J32" s="109"/>
      <c r="M32" s="36"/>
      <c r="N32" s="6"/>
      <c r="O32" s="6"/>
    </row>
    <row r="33" spans="1:15" ht="12.75">
      <c r="A33" s="37" t="s">
        <v>41</v>
      </c>
      <c r="B33" s="219" t="str">
        <f>'Datenblatt Doppel'!L20</f>
        <v>19 / 18</v>
      </c>
      <c r="C33" s="75" t="str">
        <f>'Datenblatt Doppel'!M20</f>
        <v>Brucker, Nadine/ Binder, Katharina</v>
      </c>
      <c r="D33" s="72" t="str">
        <f>'Datenblatt Doppel'!N20</f>
        <v>VfL Sindelfingen/ TG Donzdorf</v>
      </c>
      <c r="E33" s="205">
        <v>3</v>
      </c>
      <c r="F33" s="109"/>
      <c r="G33" s="40" t="s">
        <v>44</v>
      </c>
      <c r="H33" s="238" t="s">
        <v>289</v>
      </c>
      <c r="I33" s="35"/>
      <c r="J33" s="6"/>
      <c r="M33" s="36"/>
      <c r="N33" s="6"/>
      <c r="O33" s="6"/>
    </row>
    <row r="34" spans="1:15" ht="12.75">
      <c r="A34" s="38"/>
      <c r="B34" s="113"/>
      <c r="C34" s="76"/>
      <c r="D34" s="10"/>
      <c r="G34" s="10" t="s">
        <v>101</v>
      </c>
      <c r="H34" s="10" t="s">
        <v>84</v>
      </c>
      <c r="I34" s="36"/>
      <c r="J34" s="6" t="str">
        <f>IF(I32&gt;I36,F32,IF(I32&lt;I36,F36,""))</f>
        <v>1 / 7</v>
      </c>
      <c r="K34" s="266" t="str">
        <f>IF(I32&gt;I36,G32,IF(I32&lt;I36,G36,""))</f>
        <v>Frank, Anna-Lena/ Wolf, Jennie</v>
      </c>
      <c r="L34" s="267"/>
      <c r="M34" s="205">
        <v>3</v>
      </c>
      <c r="N34" s="109"/>
      <c r="O34" s="6"/>
    </row>
    <row r="35" spans="1:12" ht="12.75">
      <c r="A35" s="37" t="s">
        <v>42</v>
      </c>
      <c r="B35" s="219" t="str">
        <f>'Datenblatt Doppel'!L21</f>
        <v>22 / 31</v>
      </c>
      <c r="C35" s="75" t="str">
        <f>'Datenblatt Doppel'!M21</f>
        <v>Fey, Jeannine/ Schick, Maren</v>
      </c>
      <c r="D35" s="72" t="str">
        <f>'Datenblatt Doppel'!N21</f>
        <v>TSG Lindau-Zech/ SC Vogt</v>
      </c>
      <c r="E35" s="206">
        <v>0</v>
      </c>
      <c r="F35" s="102"/>
      <c r="I35" s="36"/>
      <c r="J35" s="6"/>
      <c r="K35" s="40" t="s">
        <v>44</v>
      </c>
      <c r="L35" s="238" t="s">
        <v>293</v>
      </c>
    </row>
    <row r="36" spans="1:10" ht="13.5">
      <c r="A36" s="38"/>
      <c r="B36" s="113"/>
      <c r="C36" s="74" t="s">
        <v>128</v>
      </c>
      <c r="D36" s="209" t="s">
        <v>80</v>
      </c>
      <c r="E36" s="35"/>
      <c r="F36" s="6" t="str">
        <f>IF(E35&gt;E37,B35,IF(E35&lt;E37,B37,""))</f>
        <v>1 / 7</v>
      </c>
      <c r="G36" s="266" t="str">
        <f>IF(E35&gt;E37,C35,IF(E35&lt;E37,C37,""))</f>
        <v>Frank, Anna-Lena/ Wolf, Jennie</v>
      </c>
      <c r="H36" s="267"/>
      <c r="I36" s="205">
        <v>3</v>
      </c>
      <c r="J36" s="109"/>
    </row>
    <row r="37" spans="1:8" ht="12.75">
      <c r="A37" s="37" t="s">
        <v>43</v>
      </c>
      <c r="B37" s="219" t="str">
        <f>'Datenblatt Doppel'!L22</f>
        <v>1 / 7</v>
      </c>
      <c r="C37" s="73" t="str">
        <f>'Datenblatt Doppel'!M22</f>
        <v>Frank, Anna-Lena/ Wolf, Jennie</v>
      </c>
      <c r="D37" s="72" t="str">
        <f>'Datenblatt Doppel'!N22</f>
        <v>TV Busenbach/ TV Busenbach</v>
      </c>
      <c r="E37" s="205">
        <v>3</v>
      </c>
      <c r="F37" s="109"/>
      <c r="G37" s="40" t="s">
        <v>44</v>
      </c>
      <c r="H37" s="238" t="s">
        <v>279</v>
      </c>
    </row>
    <row r="38" spans="1:2" ht="12.75">
      <c r="A38" s="38"/>
      <c r="B38" s="110"/>
    </row>
    <row r="39" spans="1:4" ht="12.75">
      <c r="A39" s="38"/>
      <c r="B39" s="110"/>
      <c r="C39" s="39"/>
      <c r="D39" s="10"/>
    </row>
    <row r="994" ht="12.75">
      <c r="K994" t="s">
        <v>88</v>
      </c>
    </row>
  </sheetData>
  <sheetProtection formatColumns="0" selectLockedCells="1"/>
  <mergeCells count="18">
    <mergeCell ref="K34:L34"/>
    <mergeCell ref="O30:P30"/>
    <mergeCell ref="A3:P3"/>
    <mergeCell ref="G8:H8"/>
    <mergeCell ref="G12:H12"/>
    <mergeCell ref="G16:H16"/>
    <mergeCell ref="K10:L10"/>
    <mergeCell ref="O14:P14"/>
    <mergeCell ref="A1:S1"/>
    <mergeCell ref="A2:S2"/>
    <mergeCell ref="R22:S22"/>
    <mergeCell ref="G36:H36"/>
    <mergeCell ref="G20:H20"/>
    <mergeCell ref="G24:H24"/>
    <mergeCell ref="G28:H28"/>
    <mergeCell ref="G32:H32"/>
    <mergeCell ref="K18:L18"/>
    <mergeCell ref="K26:L2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40">
      <selection activeCell="A25" sqref="A25:D25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5.7109375" style="0" customWidth="1"/>
    <col min="4" max="4" width="5.7109375" style="0" customWidth="1"/>
    <col min="5" max="5" width="17.00390625" style="0" bestFit="1" customWidth="1"/>
    <col min="6" max="6" width="7.7109375" style="0" customWidth="1"/>
    <col min="7" max="7" width="3.00390625" style="0" customWidth="1"/>
    <col min="8" max="8" width="1.57421875" style="0" bestFit="1" customWidth="1"/>
    <col min="9" max="10" width="3.00390625" style="0" bestFit="1" customWidth="1"/>
    <col min="11" max="11" width="1.57421875" style="0" bestFit="1" customWidth="1"/>
    <col min="12" max="13" width="3.00390625" style="0" bestFit="1" customWidth="1"/>
    <col min="14" max="14" width="1.57421875" style="0" bestFit="1" customWidth="1"/>
    <col min="15" max="16" width="3.00390625" style="0" bestFit="1" customWidth="1"/>
    <col min="17" max="17" width="1.57421875" style="0" bestFit="1" customWidth="1"/>
    <col min="18" max="18" width="3.00390625" style="0" bestFit="1" customWidth="1"/>
    <col min="19" max="19" width="3.00390625" style="0" customWidth="1"/>
    <col min="20" max="20" width="1.57421875" style="0" customWidth="1"/>
    <col min="21" max="22" width="3.00390625" style="0" customWidth="1"/>
    <col min="23" max="23" width="1.57421875" style="0" customWidth="1"/>
    <col min="24" max="24" width="3.00390625" style="0" bestFit="1" customWidth="1"/>
    <col min="25" max="25" width="2.140625" style="0" customWidth="1"/>
    <col min="26" max="26" width="0.85546875" style="0" customWidth="1"/>
    <col min="27" max="27" width="2.140625" style="0" customWidth="1"/>
    <col min="28" max="31" width="5.7109375" style="0" hidden="1" customWidth="1"/>
    <col min="32" max="32" width="5.7109375" style="0" customWidth="1"/>
    <col min="33" max="33" width="1.7109375" style="0" customWidth="1"/>
    <col min="34" max="34" width="2.140625" style="0" customWidth="1"/>
    <col min="35" max="35" width="0.71875" style="0" customWidth="1"/>
    <col min="36" max="37" width="2.140625" style="0" customWidth="1"/>
    <col min="38" max="38" width="0.71875" style="0" customWidth="1"/>
    <col min="39" max="40" width="2.140625" style="0" customWidth="1"/>
    <col min="41" max="41" width="0.71875" style="0" customWidth="1"/>
    <col min="42" max="42" width="2.140625" style="0" customWidth="1"/>
  </cols>
  <sheetData>
    <row r="1" spans="1:27" ht="21">
      <c r="A1" s="262" t="str">
        <f>Datenblatt!A1</f>
        <v>14. Baden-Württembergische Einzelmeisterschaften der Jugend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21">
      <c r="A2" s="262" t="str">
        <f>Datenblatt!A2</f>
        <v>am 12./13. Dezember 2009 in Balingen / TTVWH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34" ht="4.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6" ht="15" customHeight="1">
      <c r="A4" s="252" t="str">
        <f>Datenblatt!G4</f>
        <v>Jungen U15</v>
      </c>
      <c r="B4" s="252"/>
      <c r="C4" s="252"/>
      <c r="D4" s="253" t="s">
        <v>64</v>
      </c>
      <c r="E4" s="253"/>
      <c r="F4" s="253"/>
    </row>
    <row r="5" spans="1:33" ht="12.75">
      <c r="A5" s="177"/>
      <c r="B5" s="175" t="s">
        <v>22</v>
      </c>
      <c r="C5" s="175" t="s">
        <v>0</v>
      </c>
      <c r="D5" s="175"/>
      <c r="E5" s="175" t="s">
        <v>1</v>
      </c>
      <c r="F5" s="176" t="s">
        <v>21</v>
      </c>
      <c r="G5" s="257" t="s">
        <v>2</v>
      </c>
      <c r="H5" s="258"/>
      <c r="I5" s="259"/>
      <c r="J5" s="257" t="s">
        <v>3</v>
      </c>
      <c r="K5" s="258"/>
      <c r="L5" s="259"/>
      <c r="M5" s="257" t="s">
        <v>4</v>
      </c>
      <c r="N5" s="258"/>
      <c r="O5" s="259"/>
      <c r="P5" s="257" t="s">
        <v>5</v>
      </c>
      <c r="Q5" s="258"/>
      <c r="R5" s="259"/>
      <c r="S5" s="1"/>
      <c r="T5" s="2" t="s">
        <v>6</v>
      </c>
      <c r="U5" s="3"/>
      <c r="V5" s="1"/>
      <c r="W5" s="2" t="s">
        <v>7</v>
      </c>
      <c r="X5" s="2"/>
      <c r="Y5" s="254" t="s">
        <v>8</v>
      </c>
      <c r="Z5" s="255"/>
      <c r="AA5" s="256"/>
      <c r="AE5" s="4"/>
      <c r="AF5" s="4"/>
      <c r="AG5" s="4"/>
    </row>
    <row r="6" spans="1:33" s="12" customFormat="1" ht="16.5">
      <c r="A6" s="14" t="s">
        <v>2</v>
      </c>
      <c r="B6" s="174">
        <v>46</v>
      </c>
      <c r="C6" s="245" t="str">
        <f>IF(B6="","",VLOOKUP(B6,Jungen,2))</f>
        <v>Kolbinger, Pierre</v>
      </c>
      <c r="D6" s="246"/>
      <c r="E6" s="118" t="str">
        <f>IF(B6="","",VLOOKUP(B6,Jungen,3))</f>
        <v>FT 1844 Freiburg</v>
      </c>
      <c r="F6" s="15" t="str">
        <f>IF(B6="","",VLOOKUP(B6,Jungen,4))</f>
        <v>SB</v>
      </c>
      <c r="G6" s="16"/>
      <c r="H6" s="17"/>
      <c r="I6" s="17"/>
      <c r="J6" s="11">
        <f>IF(G19="",0,G19)</f>
        <v>2</v>
      </c>
      <c r="K6" s="15" t="s">
        <v>9</v>
      </c>
      <c r="L6" s="31">
        <f>IF(I19="",0,I19)</f>
        <v>3</v>
      </c>
      <c r="M6" s="11">
        <f>IF(G16="",0,G16)</f>
        <v>3</v>
      </c>
      <c r="N6" s="15" t="s">
        <v>9</v>
      </c>
      <c r="O6" s="31">
        <f>IF(I16="",0,I16)</f>
        <v>0</v>
      </c>
      <c r="P6" s="11">
        <f>IF(G13="",0,G13)</f>
        <v>3</v>
      </c>
      <c r="Q6" s="15" t="s">
        <v>9</v>
      </c>
      <c r="R6" s="31">
        <f>IF(I13="",0,I13)</f>
        <v>1</v>
      </c>
      <c r="S6" s="95">
        <f>IF(J6=3,1,0)+IF(M6=3,1,0)+IF(P6=3,1,0)</f>
        <v>2</v>
      </c>
      <c r="T6" s="18" t="s">
        <v>9</v>
      </c>
      <c r="U6" s="96">
        <f>IF(L6=3,1,0)+IF(O6=3,1,0)+IF(R6=3,1,0)</f>
        <v>1</v>
      </c>
      <c r="V6" s="97">
        <f>G6+J6+M6+P6</f>
        <v>8</v>
      </c>
      <c r="W6" s="18" t="s">
        <v>9</v>
      </c>
      <c r="X6" s="96">
        <f>I6+L6+O6+R6</f>
        <v>4</v>
      </c>
      <c r="Y6" s="248">
        <f>COUNTIF(AC6:AE6,"&lt;0")+1</f>
        <v>1</v>
      </c>
      <c r="Z6" s="249"/>
      <c r="AA6" s="250"/>
      <c r="AB6" s="12">
        <f>100*S6-100*U6+V6-X6</f>
        <v>104</v>
      </c>
      <c r="AC6" s="12">
        <f>AB6-AB7</f>
        <v>207</v>
      </c>
      <c r="AD6" s="12">
        <f>AB6-AB8</f>
        <v>207</v>
      </c>
      <c r="AE6" s="19">
        <f>AB6-AB9</f>
        <v>2</v>
      </c>
      <c r="AF6" s="20"/>
      <c r="AG6" s="19"/>
    </row>
    <row r="7" spans="1:33" s="12" customFormat="1" ht="16.5">
      <c r="A7" s="14" t="s">
        <v>3</v>
      </c>
      <c r="B7" s="174">
        <v>40</v>
      </c>
      <c r="C7" s="245" t="str">
        <f>IF(B7="","",VLOOKUP(B7,Jungen,2))</f>
        <v>Pfeiffer, Michael</v>
      </c>
      <c r="D7" s="246"/>
      <c r="E7" s="118" t="str">
        <f>IF(B7="","",VLOOKUP(B7,Jungen,3))</f>
        <v>TTC Odenheim</v>
      </c>
      <c r="F7" s="15" t="str">
        <f>IF(B7="","",VLOOKUP(B7,Jungen,4))</f>
        <v>BD</v>
      </c>
      <c r="G7" s="11">
        <f>IF(I19="",0,I19)</f>
        <v>3</v>
      </c>
      <c r="H7" s="15" t="s">
        <v>9</v>
      </c>
      <c r="I7" s="31">
        <f>IF(G19="",0,G19)</f>
        <v>2</v>
      </c>
      <c r="J7" s="16"/>
      <c r="K7" s="17"/>
      <c r="L7" s="32"/>
      <c r="M7" s="11">
        <f>IF(G14="",0,G14)</f>
        <v>0</v>
      </c>
      <c r="N7" s="15" t="s">
        <v>9</v>
      </c>
      <c r="O7" s="31">
        <f>IF(I14="",0,I14)</f>
        <v>3</v>
      </c>
      <c r="P7" s="11">
        <f>IF(G17="",0,G17)</f>
        <v>2</v>
      </c>
      <c r="Q7" s="15" t="s">
        <v>9</v>
      </c>
      <c r="R7" s="31">
        <f>IF(I17="",0,I17)</f>
        <v>3</v>
      </c>
      <c r="S7" s="95">
        <f>IF(G7=3,1,0)+IF(M7=3,1,0)+IF(P7=3,1,0)</f>
        <v>1</v>
      </c>
      <c r="T7" s="18" t="s">
        <v>9</v>
      </c>
      <c r="U7" s="96">
        <f>IF(I7=3,1,0)+IF(O7=3,1,0)+IF(R7=3,1,0)</f>
        <v>2</v>
      </c>
      <c r="V7" s="97">
        <f>G7+J7+M7+P7</f>
        <v>5</v>
      </c>
      <c r="W7" s="18" t="s">
        <v>9</v>
      </c>
      <c r="X7" s="96">
        <f>I7+L7+O7+R7</f>
        <v>8</v>
      </c>
      <c r="Y7" s="248">
        <v>4</v>
      </c>
      <c r="Z7" s="249"/>
      <c r="AA7" s="250"/>
      <c r="AB7" s="12">
        <f>100*S7-100*U7+V7-X7</f>
        <v>-103</v>
      </c>
      <c r="AC7" s="12">
        <f>AB7-AB6</f>
        <v>-207</v>
      </c>
      <c r="AD7" s="12">
        <f>AB7-AB8</f>
        <v>0</v>
      </c>
      <c r="AE7" s="19">
        <f>AB7-AB9</f>
        <v>-205</v>
      </c>
      <c r="AF7" s="20"/>
      <c r="AG7" s="19"/>
    </row>
    <row r="8" spans="1:33" s="12" customFormat="1" ht="16.5">
      <c r="A8" s="14" t="s">
        <v>4</v>
      </c>
      <c r="B8" s="174">
        <v>55</v>
      </c>
      <c r="C8" s="245" t="str">
        <f>IF(B8="","",VLOOKUP(B8,Jungen,2))</f>
        <v>Hartstern, Patrick</v>
      </c>
      <c r="D8" s="246"/>
      <c r="E8" s="118" t="str">
        <f>IF(B8="","",VLOOKUP(B8,Jungen,3))</f>
        <v>TV Murrhardt</v>
      </c>
      <c r="F8" s="15" t="str">
        <f>IF(B8="","",VLOOKUP(B8,Jungen,4))</f>
        <v>WH</v>
      </c>
      <c r="G8" s="11">
        <f>IF(I16="",0,I16)</f>
        <v>0</v>
      </c>
      <c r="H8" s="15" t="s">
        <v>9</v>
      </c>
      <c r="I8" s="31">
        <f>IF(G16="",0,G16)</f>
        <v>3</v>
      </c>
      <c r="J8" s="11">
        <f>IF(I14="",0,I14)</f>
        <v>3</v>
      </c>
      <c r="K8" s="15" t="s">
        <v>9</v>
      </c>
      <c r="L8" s="31">
        <f>IF(G14="",0,G14)</f>
        <v>0</v>
      </c>
      <c r="M8" s="16"/>
      <c r="N8" s="21"/>
      <c r="O8" s="32"/>
      <c r="P8" s="11">
        <f>IF(G20="",0,G20)</f>
        <v>0</v>
      </c>
      <c r="Q8" s="15" t="s">
        <v>9</v>
      </c>
      <c r="R8" s="31">
        <f>IF(I20="",0,I20)</f>
        <v>3</v>
      </c>
      <c r="S8" s="95">
        <f>IF(J8=3,1,0)+IF(G8=3,1,0)+IF(P8=3,1,0)</f>
        <v>1</v>
      </c>
      <c r="T8" s="18" t="s">
        <v>9</v>
      </c>
      <c r="U8" s="96">
        <f>IF(L8=3,1,0)+IF(I8=3,1,0)+IF(R8=3,1,0)</f>
        <v>2</v>
      </c>
      <c r="V8" s="97">
        <f>G8+J8+M8+P8</f>
        <v>3</v>
      </c>
      <c r="W8" s="18" t="s">
        <v>9</v>
      </c>
      <c r="X8" s="96">
        <f>I8+L8+O8+R8</f>
        <v>6</v>
      </c>
      <c r="Y8" s="248">
        <f>COUNTIF(AC8:AE8,"&lt;0")+1</f>
        <v>3</v>
      </c>
      <c r="Z8" s="249"/>
      <c r="AA8" s="250"/>
      <c r="AB8" s="12">
        <f>100*S8-100*U8+V8-X8</f>
        <v>-103</v>
      </c>
      <c r="AC8" s="12">
        <f>AB8-AB6</f>
        <v>-207</v>
      </c>
      <c r="AD8" s="12">
        <f>AB8-AB7</f>
        <v>0</v>
      </c>
      <c r="AE8" s="19">
        <f>AB8-AB9</f>
        <v>-205</v>
      </c>
      <c r="AF8" s="20"/>
      <c r="AG8" s="19"/>
    </row>
    <row r="9" spans="1:33" s="12" customFormat="1" ht="16.5">
      <c r="A9" s="14" t="s">
        <v>5</v>
      </c>
      <c r="B9" s="174">
        <v>58</v>
      </c>
      <c r="C9" s="245" t="str">
        <f>IF(B9="","",VLOOKUP(B9,Jungen,2))</f>
        <v>Mangold, Manuel</v>
      </c>
      <c r="D9" s="246"/>
      <c r="E9" s="118" t="str">
        <f>IF(B9="","",VLOOKUP(B9,Jungen,3))</f>
        <v>TGV Eintracht Beilstein</v>
      </c>
      <c r="F9" s="15" t="str">
        <f>IF(B9="","",VLOOKUP(B9,Jungen,4))</f>
        <v>WH</v>
      </c>
      <c r="G9" s="11">
        <f>IF(I13="",0,I13)</f>
        <v>1</v>
      </c>
      <c r="H9" s="15" t="s">
        <v>9</v>
      </c>
      <c r="I9" s="31">
        <f>IF(G13="",0,G13)</f>
        <v>3</v>
      </c>
      <c r="J9" s="11">
        <f>IF(I17="",0,I17)</f>
        <v>3</v>
      </c>
      <c r="K9" s="15" t="s">
        <v>9</v>
      </c>
      <c r="L9" s="31">
        <f>IF(G17="",0,G17)</f>
        <v>2</v>
      </c>
      <c r="M9" s="11">
        <f>IF(I20="",0,I20)</f>
        <v>3</v>
      </c>
      <c r="N9" s="15" t="s">
        <v>9</v>
      </c>
      <c r="O9" s="31">
        <f>IF(G20="",0,G20)</f>
        <v>0</v>
      </c>
      <c r="P9" s="16"/>
      <c r="Q9" s="21"/>
      <c r="R9" s="32"/>
      <c r="S9" s="95">
        <f>IF(J9=3,1,0)+IF(M9=3,1,0)+IF(G9=3,1,0)</f>
        <v>2</v>
      </c>
      <c r="T9" s="18" t="s">
        <v>9</v>
      </c>
      <c r="U9" s="96">
        <f>IF(L9=3,1,0)+IF(O9=3,1,0)+IF(I9=3,1,0)</f>
        <v>1</v>
      </c>
      <c r="V9" s="97">
        <f>G9+J9+M9+P9</f>
        <v>7</v>
      </c>
      <c r="W9" s="18" t="s">
        <v>9</v>
      </c>
      <c r="X9" s="96">
        <f>I9+L9+O9+R9</f>
        <v>5</v>
      </c>
      <c r="Y9" s="248">
        <f>COUNTIF(AC9:AE9,"&lt;0")+1</f>
        <v>2</v>
      </c>
      <c r="Z9" s="249"/>
      <c r="AA9" s="250"/>
      <c r="AB9" s="12">
        <f>100*S9-100*U9+V9-X9</f>
        <v>102</v>
      </c>
      <c r="AC9" s="12">
        <f>AB9-AB6</f>
        <v>-2</v>
      </c>
      <c r="AD9" s="12">
        <f>AB9-AB7</f>
        <v>205</v>
      </c>
      <c r="AE9" s="19">
        <f>AB9-AB8</f>
        <v>205</v>
      </c>
      <c r="AF9" s="20"/>
      <c r="AG9" s="19"/>
    </row>
    <row r="10" ht="12.75" customHeight="1" thickBot="1"/>
    <row r="11" spans="1:33" s="23" customFormat="1" ht="13.5">
      <c r="A11" s="145" t="s">
        <v>18</v>
      </c>
      <c r="B11" s="146"/>
      <c r="C11" s="146"/>
      <c r="D11" s="147"/>
      <c r="E11" s="147"/>
      <c r="F11" s="147"/>
      <c r="G11" s="147" t="s">
        <v>19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4" s="13" customFormat="1" ht="12">
      <c r="A12" s="149" t="s">
        <v>92</v>
      </c>
      <c r="B12" s="150"/>
      <c r="C12" s="151" t="s">
        <v>24</v>
      </c>
      <c r="D12" s="152">
        <v>0.5</v>
      </c>
      <c r="E12" s="150"/>
      <c r="F12" s="153" t="s">
        <v>23</v>
      </c>
      <c r="G12" s="150"/>
      <c r="H12" s="150"/>
      <c r="I12" s="150"/>
      <c r="J12" s="251" t="s">
        <v>20</v>
      </c>
      <c r="K12" s="251"/>
      <c r="L12" s="251"/>
      <c r="M12" s="251" t="s">
        <v>25</v>
      </c>
      <c r="N12" s="251"/>
      <c r="O12" s="251"/>
      <c r="P12" s="251" t="s">
        <v>26</v>
      </c>
      <c r="Q12" s="251"/>
      <c r="R12" s="251"/>
      <c r="S12" s="251" t="s">
        <v>89</v>
      </c>
      <c r="T12" s="251"/>
      <c r="U12" s="251"/>
      <c r="V12" s="251" t="s">
        <v>90</v>
      </c>
      <c r="W12" s="251"/>
      <c r="X12" s="260"/>
    </row>
    <row r="13" spans="1:33" s="138" customFormat="1" ht="12.75">
      <c r="A13" s="154" t="s">
        <v>16</v>
      </c>
      <c r="B13" s="24">
        <f>B6</f>
        <v>46</v>
      </c>
      <c r="C13" s="78" t="str">
        <f>C6</f>
        <v>Kolbinger, Pierre</v>
      </c>
      <c r="D13" s="24">
        <f>B9</f>
        <v>58</v>
      </c>
      <c r="E13" s="77" t="str">
        <f>C9</f>
        <v>Mangold, Manuel</v>
      </c>
      <c r="F13" s="26">
        <v>1</v>
      </c>
      <c r="G13" s="135">
        <f>IF(J13="","",IF(J13&gt;L13,1,0)+IF(M13&gt;O13,1,0)+IF(P13&gt;R13,1,0)+IF(S13&gt;U13,1,0)+IF(V13&gt;X13,1,0))</f>
        <v>3</v>
      </c>
      <c r="H13" s="136" t="str">
        <f>IF(I13&lt;&gt;"",":","")</f>
        <v>:</v>
      </c>
      <c r="I13" s="137">
        <f>IF(L13="","",IF(L13&gt;J13,1,0)+IF(O13&gt;M13,1,0)+IF(R13&gt;P13,1,0)+IF(U13&gt;S13,1,0)+IF(X13&gt;V13,1,0))</f>
        <v>1</v>
      </c>
      <c r="J13" s="188">
        <v>11</v>
      </c>
      <c r="K13" s="136" t="str">
        <f>IF(L13&lt;&gt;"",":","")</f>
        <v>:</v>
      </c>
      <c r="L13" s="189">
        <v>5</v>
      </c>
      <c r="M13" s="188">
        <v>7</v>
      </c>
      <c r="N13" s="136" t="str">
        <f>IF(O13&lt;&gt;"",":","")</f>
        <v>:</v>
      </c>
      <c r="O13" s="189">
        <v>11</v>
      </c>
      <c r="P13" s="188">
        <v>11</v>
      </c>
      <c r="Q13" s="136" t="str">
        <f>IF(R13&lt;&gt;"",":","")</f>
        <v>:</v>
      </c>
      <c r="R13" s="190">
        <v>6</v>
      </c>
      <c r="S13" s="188">
        <v>15</v>
      </c>
      <c r="T13" s="136" t="str">
        <f>IF(U13&lt;&gt;"",":","")</f>
        <v>:</v>
      </c>
      <c r="U13" s="190">
        <v>13</v>
      </c>
      <c r="V13" s="188"/>
      <c r="W13" s="136">
        <f>IF(X13&lt;&gt;"",":","")</f>
      </c>
      <c r="X13" s="191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38" customFormat="1" ht="12.75">
      <c r="A14" s="154" t="s">
        <v>17</v>
      </c>
      <c r="B14" s="24">
        <f>B7</f>
        <v>40</v>
      </c>
      <c r="C14" s="78" t="str">
        <f>C7</f>
        <v>Pfeiffer, Michael</v>
      </c>
      <c r="D14" s="24">
        <f>B8</f>
        <v>55</v>
      </c>
      <c r="E14" s="77" t="str">
        <f>C8</f>
        <v>Hartstern, Patrick</v>
      </c>
      <c r="F14" s="30">
        <v>2</v>
      </c>
      <c r="G14" s="135">
        <f>IF(J14="","",IF(J14&gt;L14,1,0)+IF(M14&gt;O14,1,0)+IF(P14&gt;R14,1,0)+IF(S14&gt;U14,1,0)+IF(V14&gt;X14,1,0))</f>
        <v>0</v>
      </c>
      <c r="H14" s="136" t="str">
        <f>IF(I14&lt;&gt;"",":","")</f>
        <v>:</v>
      </c>
      <c r="I14" s="137">
        <f>IF(L14="","",IF(L14&gt;J14,1,0)+IF(O14&gt;M14,1,0)+IF(R14&gt;P14,1,0)+IF(U14&gt;S14,1,0)+IF(X14&gt;V14,1,0))</f>
        <v>3</v>
      </c>
      <c r="J14" s="188">
        <v>8</v>
      </c>
      <c r="K14" s="136" t="str">
        <f>IF(L14&lt;&gt;"",":","")</f>
        <v>:</v>
      </c>
      <c r="L14" s="189">
        <v>11</v>
      </c>
      <c r="M14" s="188">
        <v>6</v>
      </c>
      <c r="N14" s="136" t="str">
        <f>IF(O14&lt;&gt;"",":","")</f>
        <v>:</v>
      </c>
      <c r="O14" s="189">
        <v>11</v>
      </c>
      <c r="P14" s="188">
        <v>6</v>
      </c>
      <c r="Q14" s="136" t="str">
        <f>IF(R14&lt;&gt;"",":","")</f>
        <v>:</v>
      </c>
      <c r="R14" s="190">
        <v>11</v>
      </c>
      <c r="S14" s="188"/>
      <c r="T14" s="136">
        <f>IF(U14&lt;&gt;"",":","")</f>
      </c>
      <c r="U14" s="190"/>
      <c r="V14" s="188"/>
      <c r="W14" s="136">
        <f>IF(X14&lt;&gt;"",":","")</f>
      </c>
      <c r="X14" s="191"/>
      <c r="Y14" s="5"/>
      <c r="Z14" s="5"/>
      <c r="AA14" s="5"/>
      <c r="AB14" s="5"/>
      <c r="AC14" s="5"/>
      <c r="AD14" s="5"/>
      <c r="AE14" s="5"/>
      <c r="AF14" s="5"/>
      <c r="AG14" s="5"/>
    </row>
    <row r="15" spans="1:24" s="13" customFormat="1" ht="12">
      <c r="A15" s="149" t="s">
        <v>12</v>
      </c>
      <c r="B15" s="150"/>
      <c r="C15" s="151" t="s">
        <v>24</v>
      </c>
      <c r="D15" s="152">
        <v>0.5729166666666666</v>
      </c>
      <c r="E15" s="150"/>
      <c r="F15" s="153"/>
      <c r="G15" s="150"/>
      <c r="H15" s="150"/>
      <c r="I15" s="156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61"/>
    </row>
    <row r="16" spans="1:33" s="138" customFormat="1" ht="12.75">
      <c r="A16" s="154" t="s">
        <v>10</v>
      </c>
      <c r="B16" s="24">
        <f>B6</f>
        <v>46</v>
      </c>
      <c r="C16" s="78" t="str">
        <f>C6</f>
        <v>Kolbinger, Pierre</v>
      </c>
      <c r="D16" s="24">
        <f>B8</f>
        <v>55</v>
      </c>
      <c r="E16" s="77" t="str">
        <f>C8</f>
        <v>Hartstern, Patrick</v>
      </c>
      <c r="F16" s="26">
        <v>1</v>
      </c>
      <c r="G16" s="135">
        <f>IF(J16="","",IF(J16&gt;L16,1,0)+IF(M16&gt;O16,1,0)+IF(P16&gt;R16,1,0)+IF(S16&gt;U16,1,0)+IF(V16&gt;X16,1,0))</f>
        <v>3</v>
      </c>
      <c r="H16" s="136" t="str">
        <f>IF(I16&lt;&gt;"",":","")</f>
        <v>:</v>
      </c>
      <c r="I16" s="137">
        <f>IF(L16="","",IF(L16&gt;J16,1,0)+IF(O16&gt;M16,1,0)+IF(R16&gt;P16,1,0)+IF(U16&gt;S16,1,0)+IF(X16&gt;V16,1,0))</f>
        <v>0</v>
      </c>
      <c r="J16" s="188">
        <v>11</v>
      </c>
      <c r="K16" s="136" t="str">
        <f>IF(L16&lt;&gt;"",":","")</f>
        <v>:</v>
      </c>
      <c r="L16" s="189">
        <v>5</v>
      </c>
      <c r="M16" s="188">
        <v>11</v>
      </c>
      <c r="N16" s="136" t="str">
        <f>IF(O16&lt;&gt;"",":","")</f>
        <v>:</v>
      </c>
      <c r="O16" s="189">
        <v>8</v>
      </c>
      <c r="P16" s="188">
        <v>11</v>
      </c>
      <c r="Q16" s="136" t="str">
        <f>IF(R16&lt;&gt;"",":","")</f>
        <v>:</v>
      </c>
      <c r="R16" s="190">
        <v>8</v>
      </c>
      <c r="S16" s="188"/>
      <c r="T16" s="136">
        <f>IF(U16&lt;&gt;"",":","")</f>
      </c>
      <c r="U16" s="190"/>
      <c r="V16" s="188"/>
      <c r="W16" s="136">
        <f>IF(X16&lt;&gt;"",":","")</f>
      </c>
      <c r="X16" s="191"/>
      <c r="Y16" s="5"/>
      <c r="Z16" s="5"/>
      <c r="AA16" s="5"/>
      <c r="AB16" s="5"/>
      <c r="AC16" s="5"/>
      <c r="AD16" s="5"/>
      <c r="AE16" s="5"/>
      <c r="AF16" s="5"/>
      <c r="AG16" s="5"/>
    </row>
    <row r="17" spans="1:33" s="138" customFormat="1" ht="12.75">
      <c r="A17" s="154" t="s">
        <v>14</v>
      </c>
      <c r="B17" s="24">
        <f>B7</f>
        <v>40</v>
      </c>
      <c r="C17" s="78" t="str">
        <f>C7</f>
        <v>Pfeiffer, Michael</v>
      </c>
      <c r="D17" s="24">
        <f>B9</f>
        <v>58</v>
      </c>
      <c r="E17" s="77" t="str">
        <f>C9</f>
        <v>Mangold, Manuel</v>
      </c>
      <c r="F17" s="30">
        <v>2</v>
      </c>
      <c r="G17" s="135">
        <f>IF(J17="","",IF(J17&gt;L17,1,0)+IF(M17&gt;O17,1,0)+IF(P17&gt;R17,1,0)+IF(S17&gt;U17,1,0)+IF(V17&gt;X17,1,0))</f>
        <v>2</v>
      </c>
      <c r="H17" s="136" t="str">
        <f>IF(I17&lt;&gt;"",":","")</f>
        <v>:</v>
      </c>
      <c r="I17" s="137">
        <f>IF(L17="","",IF(L17&gt;J17,1,0)+IF(O17&gt;M17,1,0)+IF(R17&gt;P17,1,0)+IF(U17&gt;S17,1,0)+IF(X17&gt;V17,1,0))</f>
        <v>3</v>
      </c>
      <c r="J17" s="188">
        <v>7</v>
      </c>
      <c r="K17" s="136" t="str">
        <f>IF(L17&lt;&gt;"",":","")</f>
        <v>:</v>
      </c>
      <c r="L17" s="189">
        <v>11</v>
      </c>
      <c r="M17" s="188">
        <v>9</v>
      </c>
      <c r="N17" s="136" t="str">
        <f>IF(O17&lt;&gt;"",":","")</f>
        <v>:</v>
      </c>
      <c r="O17" s="189">
        <v>11</v>
      </c>
      <c r="P17" s="188">
        <v>11</v>
      </c>
      <c r="Q17" s="136" t="str">
        <f>IF(R17&lt;&gt;"",":","")</f>
        <v>:</v>
      </c>
      <c r="R17" s="190">
        <v>4</v>
      </c>
      <c r="S17" s="188">
        <v>11</v>
      </c>
      <c r="T17" s="136" t="str">
        <f>IF(U17&lt;&gt;"",":","")</f>
        <v>:</v>
      </c>
      <c r="U17" s="190">
        <v>9</v>
      </c>
      <c r="V17" s="188">
        <v>9</v>
      </c>
      <c r="W17" s="136" t="str">
        <f>IF(X17&lt;&gt;"",":","")</f>
        <v>:</v>
      </c>
      <c r="X17" s="191">
        <v>11</v>
      </c>
      <c r="Y17" s="5"/>
      <c r="Z17" s="5"/>
      <c r="AA17" s="5"/>
      <c r="AB17" s="5"/>
      <c r="AC17" s="5"/>
      <c r="AD17" s="5"/>
      <c r="AE17" s="5"/>
      <c r="AF17" s="5"/>
      <c r="AG17" s="5"/>
    </row>
    <row r="18" spans="1:24" s="13" customFormat="1" ht="12">
      <c r="A18" s="149" t="s">
        <v>15</v>
      </c>
      <c r="B18" s="150"/>
      <c r="C18" s="151" t="s">
        <v>24</v>
      </c>
      <c r="D18" s="152">
        <v>0.6458333333333334</v>
      </c>
      <c r="E18" s="150"/>
      <c r="F18" s="153"/>
      <c r="G18" s="150"/>
      <c r="H18" s="150"/>
      <c r="I18" s="156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61"/>
    </row>
    <row r="19" spans="1:33" s="138" customFormat="1" ht="12.75">
      <c r="A19" s="154" t="s">
        <v>13</v>
      </c>
      <c r="B19" s="24">
        <f>B6</f>
        <v>46</v>
      </c>
      <c r="C19" s="78" t="str">
        <f>C6</f>
        <v>Kolbinger, Pierre</v>
      </c>
      <c r="D19" s="24">
        <f>B7</f>
        <v>40</v>
      </c>
      <c r="E19" s="77" t="str">
        <f>C7</f>
        <v>Pfeiffer, Michael</v>
      </c>
      <c r="F19" s="26">
        <v>1</v>
      </c>
      <c r="G19" s="135">
        <f>IF(J19="","",IF(J19&gt;L19,1,0)+IF(M19&gt;O19,1,0)+IF(P19&gt;R19,1,0)+IF(S19&gt;U19,1,0)+IF(V19&gt;X19,1,0))</f>
        <v>2</v>
      </c>
      <c r="H19" s="136" t="str">
        <f>IF(I19&lt;&gt;"",":","")</f>
        <v>:</v>
      </c>
      <c r="I19" s="137">
        <f>IF(L19="","",IF(L19&gt;J19,1,0)+IF(O19&gt;M19,1,0)+IF(R19&gt;P19,1,0)+IF(U19&gt;S19,1,0)+IF(X19&gt;V19,1,0))</f>
        <v>3</v>
      </c>
      <c r="J19" s="188">
        <v>7</v>
      </c>
      <c r="K19" s="136" t="str">
        <f>IF(L19&lt;&gt;"",":","")</f>
        <v>:</v>
      </c>
      <c r="L19" s="189">
        <v>11</v>
      </c>
      <c r="M19" s="188">
        <v>11</v>
      </c>
      <c r="N19" s="136" t="str">
        <f>IF(O19&lt;&gt;"",":","")</f>
        <v>:</v>
      </c>
      <c r="O19" s="189">
        <v>8</v>
      </c>
      <c r="P19" s="188">
        <v>6</v>
      </c>
      <c r="Q19" s="136" t="str">
        <f>IF(R19&lt;&gt;"",":","")</f>
        <v>:</v>
      </c>
      <c r="R19" s="190">
        <v>11</v>
      </c>
      <c r="S19" s="188">
        <v>11</v>
      </c>
      <c r="T19" s="136" t="str">
        <f>IF(U19&lt;&gt;"",":","")</f>
        <v>:</v>
      </c>
      <c r="U19" s="190">
        <v>7</v>
      </c>
      <c r="V19" s="188">
        <v>2</v>
      </c>
      <c r="W19" s="136" t="str">
        <f>IF(X19&lt;&gt;"",":","")</f>
        <v>:</v>
      </c>
      <c r="X19" s="191">
        <v>11</v>
      </c>
      <c r="Y19" s="5"/>
      <c r="Z19" s="5"/>
      <c r="AA19" s="5"/>
      <c r="AB19" s="5"/>
      <c r="AC19" s="5"/>
      <c r="AD19" s="5"/>
      <c r="AE19" s="5"/>
      <c r="AF19" s="5"/>
      <c r="AG19" s="5"/>
    </row>
    <row r="20" spans="1:33" s="138" customFormat="1" ht="13.5" thickBot="1">
      <c r="A20" s="192" t="s">
        <v>11</v>
      </c>
      <c r="B20" s="158">
        <f>B8</f>
        <v>55</v>
      </c>
      <c r="C20" s="159" t="str">
        <f>C8</f>
        <v>Hartstern, Patrick</v>
      </c>
      <c r="D20" s="158">
        <f>B9</f>
        <v>58</v>
      </c>
      <c r="E20" s="161" t="str">
        <f>C9</f>
        <v>Mangold, Manuel</v>
      </c>
      <c r="F20" s="162">
        <v>2</v>
      </c>
      <c r="G20" s="193">
        <f>IF(J20="","",IF(J20&gt;L20,1,0)+IF(M20&gt;O20,1,0)+IF(P20&gt;R20,1,0)+IF(S20&gt;U20,1,0)+IF(V20&gt;X20,1,0))</f>
        <v>0</v>
      </c>
      <c r="H20" s="194" t="str">
        <f>IF(I20&lt;&gt;"",":","")</f>
        <v>:</v>
      </c>
      <c r="I20" s="195">
        <f>IF(L20="","",IF(L20&gt;J20,1,0)+IF(O20&gt;M20,1,0)+IF(R20&gt;P20,1,0)+IF(U20&gt;S20,1,0)+IF(X20&gt;V20,1,0))</f>
        <v>3</v>
      </c>
      <c r="J20" s="196">
        <v>5</v>
      </c>
      <c r="K20" s="194" t="str">
        <f>IF(L20&lt;&gt;"",":","")</f>
        <v>:</v>
      </c>
      <c r="L20" s="197">
        <v>11</v>
      </c>
      <c r="M20" s="196">
        <v>8</v>
      </c>
      <c r="N20" s="194" t="str">
        <f>IF(O20&lt;&gt;"",":","")</f>
        <v>:</v>
      </c>
      <c r="O20" s="197">
        <v>11</v>
      </c>
      <c r="P20" s="196">
        <v>7</v>
      </c>
      <c r="Q20" s="194" t="str">
        <f>IF(R20&lt;&gt;"",":","")</f>
        <v>:</v>
      </c>
      <c r="R20" s="198">
        <v>11</v>
      </c>
      <c r="S20" s="196"/>
      <c r="T20" s="194">
        <f>IF(U20&lt;&gt;"",":","")</f>
      </c>
      <c r="U20" s="198"/>
      <c r="V20" s="196"/>
      <c r="W20" s="194">
        <f>IF(X20&lt;&gt;"",":","")</f>
      </c>
      <c r="X20" s="199"/>
      <c r="Y20" s="5"/>
      <c r="Z20" s="5"/>
      <c r="AA20" s="5"/>
      <c r="AB20" s="5"/>
      <c r="AC20" s="5"/>
      <c r="AD20" s="5"/>
      <c r="AE20" s="5"/>
      <c r="AF20" s="5"/>
      <c r="AG20" s="5"/>
    </row>
    <row r="21" spans="1:33" s="138" customFormat="1" ht="12.75">
      <c r="A21" s="139"/>
      <c r="B21" s="90"/>
      <c r="C21" s="5"/>
      <c r="D21" s="90"/>
      <c r="E21" s="5"/>
      <c r="F21" s="92"/>
      <c r="G21" s="140"/>
      <c r="H21" s="141"/>
      <c r="I21" s="140"/>
      <c r="J21" s="140"/>
      <c r="K21" s="141"/>
      <c r="L21" s="140"/>
      <c r="M21" s="140"/>
      <c r="N21" s="141"/>
      <c r="O21" s="140"/>
      <c r="P21" s="140"/>
      <c r="Q21" s="141"/>
      <c r="R21" s="140"/>
      <c r="S21" s="140"/>
      <c r="T21" s="141"/>
      <c r="U21" s="140"/>
      <c r="V21" s="140"/>
      <c r="W21" s="141"/>
      <c r="X21" s="140"/>
      <c r="Y21" s="5"/>
      <c r="Z21" s="5"/>
      <c r="AA21" s="5"/>
      <c r="AB21" s="5"/>
      <c r="AC21" s="5"/>
      <c r="AD21" s="5"/>
      <c r="AE21" s="5"/>
      <c r="AF21" s="5"/>
      <c r="AG21" s="5"/>
    </row>
    <row r="22" spans="1:6" ht="15" customHeight="1">
      <c r="A22" s="252" t="str">
        <f>Datenblatt!G4</f>
        <v>Jungen U15</v>
      </c>
      <c r="B22" s="252"/>
      <c r="C22" s="252"/>
      <c r="D22" s="253" t="s">
        <v>65</v>
      </c>
      <c r="E22" s="253"/>
      <c r="F22" s="253"/>
    </row>
    <row r="23" spans="1:33" ht="12.75">
      <c r="A23" s="177"/>
      <c r="B23" s="175" t="s">
        <v>22</v>
      </c>
      <c r="C23" s="175" t="s">
        <v>0</v>
      </c>
      <c r="D23" s="175"/>
      <c r="E23" s="175" t="s">
        <v>1</v>
      </c>
      <c r="F23" s="176" t="s">
        <v>21</v>
      </c>
      <c r="G23" s="257" t="s">
        <v>2</v>
      </c>
      <c r="H23" s="258"/>
      <c r="I23" s="259"/>
      <c r="J23" s="257" t="s">
        <v>3</v>
      </c>
      <c r="K23" s="258"/>
      <c r="L23" s="259"/>
      <c r="M23" s="257" t="s">
        <v>4</v>
      </c>
      <c r="N23" s="258"/>
      <c r="O23" s="259"/>
      <c r="P23" s="257" t="s">
        <v>5</v>
      </c>
      <c r="Q23" s="258"/>
      <c r="R23" s="259"/>
      <c r="S23" s="1"/>
      <c r="T23" s="2" t="s">
        <v>6</v>
      </c>
      <c r="U23" s="3"/>
      <c r="V23" s="1"/>
      <c r="W23" s="2" t="s">
        <v>7</v>
      </c>
      <c r="X23" s="2"/>
      <c r="Y23" s="254" t="s">
        <v>8</v>
      </c>
      <c r="Z23" s="255"/>
      <c r="AA23" s="256"/>
      <c r="AE23" s="4"/>
      <c r="AF23" s="4"/>
      <c r="AG23" s="4"/>
    </row>
    <row r="24" spans="1:33" s="12" customFormat="1" ht="16.5">
      <c r="A24" s="14" t="s">
        <v>2</v>
      </c>
      <c r="B24" s="174">
        <v>35</v>
      </c>
      <c r="C24" s="245" t="str">
        <f>IF(B24="","",VLOOKUP(B24,Jungen,2))</f>
        <v>Breitschopf, Richard</v>
      </c>
      <c r="D24" s="246"/>
      <c r="E24" s="118" t="str">
        <f>IF(B24="","",VLOOKUP(B24,Jungen,3))</f>
        <v>TSV Karlsdorf</v>
      </c>
      <c r="F24" s="15" t="str">
        <f>IF(B24="","",VLOOKUP(B24,Jungen,4))</f>
        <v>BD</v>
      </c>
      <c r="G24" s="16"/>
      <c r="H24" s="17"/>
      <c r="I24" s="17"/>
      <c r="J24" s="11">
        <f>IF(G37="",0,G37)</f>
        <v>3</v>
      </c>
      <c r="K24" s="15" t="s">
        <v>9</v>
      </c>
      <c r="L24" s="31">
        <f>IF(I37="",0,I37)</f>
        <v>0</v>
      </c>
      <c r="M24" s="11">
        <f>IF(G34="",0,G34)</f>
        <v>3</v>
      </c>
      <c r="N24" s="15" t="s">
        <v>9</v>
      </c>
      <c r="O24" s="31">
        <f>IF(I34="",0,I34)</f>
        <v>1</v>
      </c>
      <c r="P24" s="11">
        <f>IF(G31="",0,G31)</f>
        <v>2</v>
      </c>
      <c r="Q24" s="15" t="s">
        <v>9</v>
      </c>
      <c r="R24" s="31">
        <f>IF(I31="",0,I31)</f>
        <v>3</v>
      </c>
      <c r="S24" s="95">
        <f>IF(J24=3,1,0)+IF(M24=3,1,0)+IF(P24=3,1,0)</f>
        <v>2</v>
      </c>
      <c r="T24" s="18" t="s">
        <v>9</v>
      </c>
      <c r="U24" s="96">
        <f>IF(L24=3,1,0)+IF(O24=3,1,0)+IF(R24=3,1,0)</f>
        <v>1</v>
      </c>
      <c r="V24" s="97">
        <f>G24+J24+M24+P24</f>
        <v>8</v>
      </c>
      <c r="W24" s="18" t="s">
        <v>9</v>
      </c>
      <c r="X24" s="96">
        <f>I24+L24+O24+R24</f>
        <v>4</v>
      </c>
      <c r="Y24" s="248">
        <f>COUNTIF(AC24:AE24,"&lt;0")+1</f>
        <v>1</v>
      </c>
      <c r="Z24" s="249"/>
      <c r="AA24" s="250"/>
      <c r="AB24" s="12">
        <f>100*S24-100*U24+V24-X24</f>
        <v>104</v>
      </c>
      <c r="AC24" s="12">
        <f>AB24-AB25</f>
        <v>412</v>
      </c>
      <c r="AD24" s="12">
        <f>AB24-AB26</f>
        <v>2</v>
      </c>
      <c r="AE24" s="19">
        <f>AB24-AB27</f>
        <v>2</v>
      </c>
      <c r="AF24" s="20"/>
      <c r="AG24" s="19"/>
    </row>
    <row r="25" spans="1:33" s="12" customFormat="1" ht="16.5">
      <c r="A25" s="14" t="s">
        <v>3</v>
      </c>
      <c r="B25" s="174">
        <v>48</v>
      </c>
      <c r="C25" s="245" t="str">
        <f>IF(B25="","",VLOOKUP(B25,Jungen,2))</f>
        <v>Olma, Nils</v>
      </c>
      <c r="D25" s="246"/>
      <c r="E25" s="118" t="str">
        <f>IF(B25="","",VLOOKUP(B25,Jungen,3))</f>
        <v>TTC Beuren</v>
      </c>
      <c r="F25" s="15" t="str">
        <f>IF(B25="","",VLOOKUP(B25,Jungen,4))</f>
        <v>SB</v>
      </c>
      <c r="G25" s="11">
        <f>IF(I37="",0,I37)</f>
        <v>0</v>
      </c>
      <c r="H25" s="15" t="s">
        <v>9</v>
      </c>
      <c r="I25" s="31">
        <f>IF(G37="",0,G37)</f>
        <v>3</v>
      </c>
      <c r="J25" s="16"/>
      <c r="K25" s="17"/>
      <c r="L25" s="32"/>
      <c r="M25" s="11">
        <f>IF(G32="",0,G32)</f>
        <v>0</v>
      </c>
      <c r="N25" s="15" t="s">
        <v>9</v>
      </c>
      <c r="O25" s="31">
        <f>IF(I32="",0,I32)</f>
        <v>3</v>
      </c>
      <c r="P25" s="11">
        <f>IF(G35="",0,G35)</f>
        <v>1</v>
      </c>
      <c r="Q25" s="15" t="s">
        <v>9</v>
      </c>
      <c r="R25" s="31">
        <f>IF(I35="",0,I35)</f>
        <v>3</v>
      </c>
      <c r="S25" s="95">
        <f>IF(G25=3,1,0)+IF(M25=3,1,0)+IF(P25=3,1,0)</f>
        <v>0</v>
      </c>
      <c r="T25" s="18" t="s">
        <v>9</v>
      </c>
      <c r="U25" s="96">
        <f>IF(I25=3,1,0)+IF(O25=3,1,0)+IF(R25=3,1,0)</f>
        <v>3</v>
      </c>
      <c r="V25" s="97">
        <f>G25+J25+M25+P25</f>
        <v>1</v>
      </c>
      <c r="W25" s="18" t="s">
        <v>9</v>
      </c>
      <c r="X25" s="96">
        <f>I25+L25+O25+R25</f>
        <v>9</v>
      </c>
      <c r="Y25" s="248">
        <f>COUNTIF(AC25:AE25,"&lt;0")+1</f>
        <v>4</v>
      </c>
      <c r="Z25" s="249"/>
      <c r="AA25" s="250"/>
      <c r="AB25" s="12">
        <f>100*S25-100*U25+V25-X25</f>
        <v>-308</v>
      </c>
      <c r="AC25" s="12">
        <f>AB25-AB24</f>
        <v>-412</v>
      </c>
      <c r="AD25" s="12">
        <f>AB25-AB26</f>
        <v>-410</v>
      </c>
      <c r="AE25" s="19">
        <f>AB25-AB27</f>
        <v>-410</v>
      </c>
      <c r="AF25" s="20"/>
      <c r="AG25" s="19"/>
    </row>
    <row r="26" spans="1:33" s="12" customFormat="1" ht="16.5">
      <c r="A26" s="14" t="s">
        <v>4</v>
      </c>
      <c r="B26" s="174">
        <v>56</v>
      </c>
      <c r="C26" s="245" t="str">
        <f>IF(B26="","",VLOOKUP(B26,Jungen,2))</f>
        <v>Hoffmann, Alexander</v>
      </c>
      <c r="D26" s="246"/>
      <c r="E26" s="118" t="str">
        <f>IF(B26="","",VLOOKUP(B26,Jungen,3))</f>
        <v>SG Deißlingen</v>
      </c>
      <c r="F26" s="15" t="str">
        <f>IF(B26="","",VLOOKUP(B26,Jungen,4))</f>
        <v>WH</v>
      </c>
      <c r="G26" s="11">
        <f>IF(I34="",0,I34)</f>
        <v>1</v>
      </c>
      <c r="H26" s="15" t="s">
        <v>9</v>
      </c>
      <c r="I26" s="31">
        <f>IF(G34="",0,G34)</f>
        <v>3</v>
      </c>
      <c r="J26" s="11">
        <f>IF(I32="",0,I32)</f>
        <v>3</v>
      </c>
      <c r="K26" s="15" t="s">
        <v>9</v>
      </c>
      <c r="L26" s="31">
        <f>IF(G32="",0,G32)</f>
        <v>0</v>
      </c>
      <c r="M26" s="16"/>
      <c r="N26" s="21"/>
      <c r="O26" s="32"/>
      <c r="P26" s="11">
        <f>IF(G38="",0,G38)</f>
        <v>3</v>
      </c>
      <c r="Q26" s="15" t="s">
        <v>9</v>
      </c>
      <c r="R26" s="31">
        <f>IF(I38="",0,I38)</f>
        <v>2</v>
      </c>
      <c r="S26" s="95">
        <f>IF(J26=3,1,0)+IF(G26=3,1,0)+IF(P26=3,1,0)</f>
        <v>2</v>
      </c>
      <c r="T26" s="18" t="s">
        <v>9</v>
      </c>
      <c r="U26" s="96">
        <f>IF(L26=3,1,0)+IF(I26=3,1,0)+IF(R26=3,1,0)</f>
        <v>1</v>
      </c>
      <c r="V26" s="97">
        <f>G26+J26+M26+P26</f>
        <v>7</v>
      </c>
      <c r="W26" s="18" t="s">
        <v>9</v>
      </c>
      <c r="X26" s="96">
        <f>I26+L26+O26+R26</f>
        <v>5</v>
      </c>
      <c r="Y26" s="248">
        <f>COUNTIF(AC26:AE26,"&lt;0")+1</f>
        <v>2</v>
      </c>
      <c r="Z26" s="249"/>
      <c r="AA26" s="250"/>
      <c r="AB26" s="12">
        <f>100*S26-100*U26+V26-X26</f>
        <v>102</v>
      </c>
      <c r="AC26" s="12">
        <f>AB26-AB24</f>
        <v>-2</v>
      </c>
      <c r="AD26" s="12">
        <f>AB26-AB25</f>
        <v>410</v>
      </c>
      <c r="AE26" s="19">
        <f>AB26-AB27</f>
        <v>0</v>
      </c>
      <c r="AF26" s="20"/>
      <c r="AG26" s="19"/>
    </row>
    <row r="27" spans="1:33" s="12" customFormat="1" ht="16.5">
      <c r="A27" s="14" t="s">
        <v>5</v>
      </c>
      <c r="B27" s="174">
        <v>64</v>
      </c>
      <c r="C27" s="245" t="str">
        <f>IF(B27="","",VLOOKUP(B27,Jungen,2))</f>
        <v>Strobel, Dennis</v>
      </c>
      <c r="D27" s="246"/>
      <c r="E27" s="118" t="str">
        <f>IF(B27="","",VLOOKUP(B27,Jungen,3))</f>
        <v>TTC Bietigheim-Bissingen</v>
      </c>
      <c r="F27" s="15" t="str">
        <f>IF(B27="","",VLOOKUP(B27,Jungen,4))</f>
        <v>WH</v>
      </c>
      <c r="G27" s="11">
        <f>IF(I31="",0,I31)</f>
        <v>3</v>
      </c>
      <c r="H27" s="15" t="s">
        <v>9</v>
      </c>
      <c r="I27" s="31">
        <f>IF(G31="",0,G31)</f>
        <v>2</v>
      </c>
      <c r="J27" s="11">
        <f>IF(I35="",0,I35)</f>
        <v>3</v>
      </c>
      <c r="K27" s="15" t="s">
        <v>9</v>
      </c>
      <c r="L27" s="31">
        <f>IF(G35="",0,G35)</f>
        <v>1</v>
      </c>
      <c r="M27" s="11">
        <f>IF(I38="",0,I38)</f>
        <v>2</v>
      </c>
      <c r="N27" s="15" t="s">
        <v>9</v>
      </c>
      <c r="O27" s="31">
        <f>IF(G38="",0,G38)</f>
        <v>3</v>
      </c>
      <c r="P27" s="16"/>
      <c r="Q27" s="21"/>
      <c r="R27" s="32"/>
      <c r="S27" s="95">
        <f>IF(J27=3,1,0)+IF(M27=3,1,0)+IF(G27=3,1,0)</f>
        <v>2</v>
      </c>
      <c r="T27" s="18" t="s">
        <v>9</v>
      </c>
      <c r="U27" s="96">
        <f>IF(L27=3,1,0)+IF(O27=3,1,0)+IF(I27=3,1,0)</f>
        <v>1</v>
      </c>
      <c r="V27" s="97">
        <f>G27+J27+M27+P27</f>
        <v>8</v>
      </c>
      <c r="W27" s="18" t="s">
        <v>9</v>
      </c>
      <c r="X27" s="96">
        <f>I27+L27+O27+R27</f>
        <v>6</v>
      </c>
      <c r="Y27" s="248">
        <v>3</v>
      </c>
      <c r="Z27" s="249"/>
      <c r="AA27" s="250"/>
      <c r="AB27" s="12">
        <f>100*S27-100*U27+V27-X27</f>
        <v>102</v>
      </c>
      <c r="AC27" s="12">
        <f>AB27-AB24</f>
        <v>-2</v>
      </c>
      <c r="AD27" s="12">
        <f>AB27-AB25</f>
        <v>410</v>
      </c>
      <c r="AE27" s="19">
        <f>AB27-AB26</f>
        <v>0</v>
      </c>
      <c r="AF27" s="20"/>
      <c r="AG27" s="19"/>
    </row>
    <row r="28" ht="6.75" customHeight="1" thickBot="1"/>
    <row r="29" spans="1:33" s="23" customFormat="1" ht="13.5">
      <c r="A29" s="145" t="s">
        <v>18</v>
      </c>
      <c r="B29" s="146"/>
      <c r="C29" s="146"/>
      <c r="D29" s="147"/>
      <c r="E29" s="147"/>
      <c r="F29" s="147"/>
      <c r="G29" s="147" t="s">
        <v>19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24" s="13" customFormat="1" ht="12">
      <c r="A30" s="149" t="s">
        <v>92</v>
      </c>
      <c r="B30" s="150"/>
      <c r="C30" s="151" t="s">
        <v>24</v>
      </c>
      <c r="D30" s="152">
        <v>0.5</v>
      </c>
      <c r="E30" s="150"/>
      <c r="F30" s="153" t="s">
        <v>23</v>
      </c>
      <c r="G30" s="150"/>
      <c r="H30" s="150"/>
      <c r="I30" s="150"/>
      <c r="J30" s="251" t="s">
        <v>20</v>
      </c>
      <c r="K30" s="251"/>
      <c r="L30" s="251"/>
      <c r="M30" s="251" t="s">
        <v>25</v>
      </c>
      <c r="N30" s="251"/>
      <c r="O30" s="251"/>
      <c r="P30" s="251" t="s">
        <v>26</v>
      </c>
      <c r="Q30" s="251"/>
      <c r="R30" s="251"/>
      <c r="S30" s="251" t="s">
        <v>89</v>
      </c>
      <c r="T30" s="251"/>
      <c r="U30" s="251"/>
      <c r="V30" s="251" t="s">
        <v>90</v>
      </c>
      <c r="W30" s="251"/>
      <c r="X30" s="260"/>
    </row>
    <row r="31" spans="1:33" s="138" customFormat="1" ht="12.75">
      <c r="A31" s="154" t="s">
        <v>16</v>
      </c>
      <c r="B31" s="24">
        <f>B24</f>
        <v>35</v>
      </c>
      <c r="C31" s="78" t="str">
        <f>C24</f>
        <v>Breitschopf, Richard</v>
      </c>
      <c r="D31" s="24">
        <f>B27</f>
        <v>64</v>
      </c>
      <c r="E31" s="77" t="str">
        <f>C27</f>
        <v>Strobel, Dennis</v>
      </c>
      <c r="F31" s="26">
        <v>3</v>
      </c>
      <c r="G31" s="135">
        <f>IF(J31="","",IF(J31&gt;L31,1,0)+IF(M31&gt;O31,1,0)+IF(P31&gt;R31,1,0)+IF(S31&gt;U31,1,0)+IF(V31&gt;X31,1,0))</f>
        <v>2</v>
      </c>
      <c r="H31" s="136" t="str">
        <f>IF(I31&lt;&gt;"",":","")</f>
        <v>:</v>
      </c>
      <c r="I31" s="137">
        <f>IF(L31="","",IF(L31&gt;J31,1,0)+IF(O31&gt;M31,1,0)+IF(R31&gt;P31,1,0)+IF(U31&gt;S31,1,0)+IF(X31&gt;V31,1,0))</f>
        <v>3</v>
      </c>
      <c r="J31" s="188">
        <v>11</v>
      </c>
      <c r="K31" s="136" t="str">
        <f>IF(L31&lt;&gt;"",":","")</f>
        <v>:</v>
      </c>
      <c r="L31" s="189">
        <v>5</v>
      </c>
      <c r="M31" s="188">
        <v>5</v>
      </c>
      <c r="N31" s="136" t="str">
        <f>IF(O31&lt;&gt;"",":","")</f>
        <v>:</v>
      </c>
      <c r="O31" s="189">
        <v>11</v>
      </c>
      <c r="P31" s="188">
        <v>11</v>
      </c>
      <c r="Q31" s="136" t="str">
        <f>IF(R31&lt;&gt;"",":","")</f>
        <v>:</v>
      </c>
      <c r="R31" s="190">
        <v>9</v>
      </c>
      <c r="S31" s="188">
        <v>5</v>
      </c>
      <c r="T31" s="136" t="str">
        <f>IF(U31&lt;&gt;"",":","")</f>
        <v>:</v>
      </c>
      <c r="U31" s="190">
        <v>11</v>
      </c>
      <c r="V31" s="188">
        <v>8</v>
      </c>
      <c r="W31" s="136" t="str">
        <f>IF(X31&lt;&gt;"",":","")</f>
        <v>:</v>
      </c>
      <c r="X31" s="191">
        <v>11</v>
      </c>
      <c r="Y31" s="5"/>
      <c r="Z31" s="5"/>
      <c r="AA31" s="5"/>
      <c r="AB31" s="5"/>
      <c r="AC31" s="5"/>
      <c r="AD31" s="5"/>
      <c r="AE31" s="5"/>
      <c r="AF31" s="5"/>
      <c r="AG31" s="5"/>
    </row>
    <row r="32" spans="1:33" s="138" customFormat="1" ht="12.75">
      <c r="A32" s="154" t="s">
        <v>17</v>
      </c>
      <c r="B32" s="24">
        <f>B25</f>
        <v>48</v>
      </c>
      <c r="C32" s="78" t="str">
        <f>C25</f>
        <v>Olma, Nils</v>
      </c>
      <c r="D32" s="24">
        <f>B26</f>
        <v>56</v>
      </c>
      <c r="E32" s="77" t="str">
        <f>C26</f>
        <v>Hoffmann, Alexander</v>
      </c>
      <c r="F32" s="30">
        <v>4</v>
      </c>
      <c r="G32" s="135">
        <f>IF(J32="","",IF(J32&gt;L32,1,0)+IF(M32&gt;O32,1,0)+IF(P32&gt;R32,1,0)+IF(S32&gt;U32,1,0)+IF(V32&gt;X32,1,0))</f>
        <v>0</v>
      </c>
      <c r="H32" s="136" t="str">
        <f>IF(I32&lt;&gt;"",":","")</f>
        <v>:</v>
      </c>
      <c r="I32" s="137">
        <f>IF(L32="","",IF(L32&gt;J32,1,0)+IF(O32&gt;M32,1,0)+IF(R32&gt;P32,1,0)+IF(U32&gt;S32,1,0)+IF(X32&gt;V32,1,0))</f>
        <v>3</v>
      </c>
      <c r="J32" s="188">
        <v>4</v>
      </c>
      <c r="K32" s="136" t="str">
        <f>IF(L32&lt;&gt;"",":","")</f>
        <v>:</v>
      </c>
      <c r="L32" s="189">
        <v>11</v>
      </c>
      <c r="M32" s="188">
        <v>3</v>
      </c>
      <c r="N32" s="136" t="str">
        <f>IF(O32&lt;&gt;"",":","")</f>
        <v>:</v>
      </c>
      <c r="O32" s="189">
        <v>11</v>
      </c>
      <c r="P32" s="188">
        <v>9</v>
      </c>
      <c r="Q32" s="136" t="str">
        <f>IF(R32&lt;&gt;"",":","")</f>
        <v>:</v>
      </c>
      <c r="R32" s="190">
        <v>11</v>
      </c>
      <c r="S32" s="188"/>
      <c r="T32" s="136">
        <f>IF(U32&lt;&gt;"",":","")</f>
      </c>
      <c r="U32" s="190"/>
      <c r="V32" s="188"/>
      <c r="W32" s="136">
        <f>IF(X32&lt;&gt;"",":","")</f>
      </c>
      <c r="X32" s="191"/>
      <c r="Y32" s="5"/>
      <c r="Z32" s="5"/>
      <c r="AA32" s="5"/>
      <c r="AB32" s="5"/>
      <c r="AC32" s="5"/>
      <c r="AD32" s="5"/>
      <c r="AE32" s="5"/>
      <c r="AF32" s="5"/>
      <c r="AG32" s="5"/>
    </row>
    <row r="33" spans="1:24" s="13" customFormat="1" ht="12">
      <c r="A33" s="149" t="s">
        <v>12</v>
      </c>
      <c r="B33" s="150"/>
      <c r="C33" s="151" t="s">
        <v>24</v>
      </c>
      <c r="D33" s="152">
        <v>0.5729166666666666</v>
      </c>
      <c r="E33" s="150"/>
      <c r="F33" s="153"/>
      <c r="G33" s="150"/>
      <c r="H33" s="150"/>
      <c r="I33" s="156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61"/>
    </row>
    <row r="34" spans="1:33" s="138" customFormat="1" ht="12.75">
      <c r="A34" s="154" t="s">
        <v>10</v>
      </c>
      <c r="B34" s="24">
        <f>B24</f>
        <v>35</v>
      </c>
      <c r="C34" s="78" t="str">
        <f>C24</f>
        <v>Breitschopf, Richard</v>
      </c>
      <c r="D34" s="24">
        <f>B26</f>
        <v>56</v>
      </c>
      <c r="E34" s="77" t="str">
        <f>C26</f>
        <v>Hoffmann, Alexander</v>
      </c>
      <c r="F34" s="26">
        <v>3</v>
      </c>
      <c r="G34" s="135">
        <f>IF(J34="","",IF(J34&gt;L34,1,0)+IF(M34&gt;O34,1,0)+IF(P34&gt;R34,1,0)+IF(S34&gt;U34,1,0)+IF(V34&gt;X34,1,0))</f>
        <v>3</v>
      </c>
      <c r="H34" s="136" t="str">
        <f>IF(I34&lt;&gt;"",":","")</f>
        <v>:</v>
      </c>
      <c r="I34" s="137">
        <f>IF(L34="","",IF(L34&gt;J34,1,0)+IF(O34&gt;M34,1,0)+IF(R34&gt;P34,1,0)+IF(U34&gt;S34,1,0)+IF(X34&gt;V34,1,0))</f>
        <v>1</v>
      </c>
      <c r="J34" s="188">
        <v>11</v>
      </c>
      <c r="K34" s="136" t="str">
        <f>IF(L34&lt;&gt;"",":","")</f>
        <v>:</v>
      </c>
      <c r="L34" s="189">
        <v>8</v>
      </c>
      <c r="M34" s="188">
        <v>5</v>
      </c>
      <c r="N34" s="136" t="str">
        <f>IF(O34&lt;&gt;"",":","")</f>
        <v>:</v>
      </c>
      <c r="O34" s="189">
        <v>11</v>
      </c>
      <c r="P34" s="188">
        <v>11</v>
      </c>
      <c r="Q34" s="136" t="str">
        <f>IF(R34&lt;&gt;"",":","")</f>
        <v>:</v>
      </c>
      <c r="R34" s="190">
        <v>5</v>
      </c>
      <c r="S34" s="188">
        <v>12</v>
      </c>
      <c r="T34" s="136" t="str">
        <f>IF(U34&lt;&gt;"",":","")</f>
        <v>:</v>
      </c>
      <c r="U34" s="190">
        <v>10</v>
      </c>
      <c r="V34" s="188"/>
      <c r="W34" s="136">
        <f>IF(X34&lt;&gt;"",":","")</f>
      </c>
      <c r="X34" s="191"/>
      <c r="Y34" s="5"/>
      <c r="Z34" s="5"/>
      <c r="AA34" s="5"/>
      <c r="AB34" s="5"/>
      <c r="AC34" s="5"/>
      <c r="AD34" s="5"/>
      <c r="AE34" s="5"/>
      <c r="AF34" s="5"/>
      <c r="AG34" s="5"/>
    </row>
    <row r="35" spans="1:33" s="138" customFormat="1" ht="12.75">
      <c r="A35" s="154" t="s">
        <v>14</v>
      </c>
      <c r="B35" s="24">
        <f>B25</f>
        <v>48</v>
      </c>
      <c r="C35" s="78" t="str">
        <f>C25</f>
        <v>Olma, Nils</v>
      </c>
      <c r="D35" s="24">
        <f>B27</f>
        <v>64</v>
      </c>
      <c r="E35" s="77" t="str">
        <f>C27</f>
        <v>Strobel, Dennis</v>
      </c>
      <c r="F35" s="30">
        <v>4</v>
      </c>
      <c r="G35" s="135">
        <f>IF(J35="","",IF(J35&gt;L35,1,0)+IF(M35&gt;O35,1,0)+IF(P35&gt;R35,1,0)+IF(S35&gt;U35,1,0)+IF(V35&gt;X35,1,0))</f>
        <v>1</v>
      </c>
      <c r="H35" s="136" t="str">
        <f>IF(I35&lt;&gt;"",":","")</f>
        <v>:</v>
      </c>
      <c r="I35" s="137">
        <f>IF(L35="","",IF(L35&gt;J35,1,0)+IF(O35&gt;M35,1,0)+IF(R35&gt;P35,1,0)+IF(U35&gt;S35,1,0)+IF(X35&gt;V35,1,0))</f>
        <v>3</v>
      </c>
      <c r="J35" s="188">
        <v>11</v>
      </c>
      <c r="K35" s="136" t="str">
        <f>IF(L35&lt;&gt;"",":","")</f>
        <v>:</v>
      </c>
      <c r="L35" s="189">
        <v>9</v>
      </c>
      <c r="M35" s="188">
        <v>10</v>
      </c>
      <c r="N35" s="136" t="str">
        <f>IF(O35&lt;&gt;"",":","")</f>
        <v>:</v>
      </c>
      <c r="O35" s="189">
        <v>12</v>
      </c>
      <c r="P35" s="188">
        <v>5</v>
      </c>
      <c r="Q35" s="136" t="str">
        <f>IF(R35&lt;&gt;"",":","")</f>
        <v>:</v>
      </c>
      <c r="R35" s="190">
        <v>11</v>
      </c>
      <c r="S35" s="188">
        <v>10</v>
      </c>
      <c r="T35" s="136" t="str">
        <f>IF(U35&lt;&gt;"",":","")</f>
        <v>:</v>
      </c>
      <c r="U35" s="190">
        <v>12</v>
      </c>
      <c r="V35" s="188"/>
      <c r="W35" s="136">
        <f>IF(X35&lt;&gt;"",":","")</f>
      </c>
      <c r="X35" s="191"/>
      <c r="Y35" s="5"/>
      <c r="Z35" s="5"/>
      <c r="AA35" s="5"/>
      <c r="AB35" s="5"/>
      <c r="AC35" s="5"/>
      <c r="AD35" s="5"/>
      <c r="AE35" s="5"/>
      <c r="AF35" s="5"/>
      <c r="AG35" s="5"/>
    </row>
    <row r="36" spans="1:24" s="13" customFormat="1" ht="12">
      <c r="A36" s="149" t="s">
        <v>15</v>
      </c>
      <c r="B36" s="150"/>
      <c r="C36" s="151" t="s">
        <v>24</v>
      </c>
      <c r="D36" s="152">
        <v>0.6458333333333334</v>
      </c>
      <c r="E36" s="150"/>
      <c r="F36" s="153"/>
      <c r="G36" s="150"/>
      <c r="H36" s="150"/>
      <c r="I36" s="156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61"/>
    </row>
    <row r="37" spans="1:33" s="138" customFormat="1" ht="12.75">
      <c r="A37" s="154" t="s">
        <v>13</v>
      </c>
      <c r="B37" s="24">
        <f>B24</f>
        <v>35</v>
      </c>
      <c r="C37" s="78" t="str">
        <f>C24</f>
        <v>Breitschopf, Richard</v>
      </c>
      <c r="D37" s="24">
        <f>B25</f>
        <v>48</v>
      </c>
      <c r="E37" s="77" t="str">
        <f>C25</f>
        <v>Olma, Nils</v>
      </c>
      <c r="F37" s="26">
        <v>3</v>
      </c>
      <c r="G37" s="135">
        <f>IF(J37="","",IF(J37&gt;L37,1,0)+IF(M37&gt;O37,1,0)+IF(P37&gt;R37,1,0)+IF(S37&gt;U37,1,0)+IF(V37&gt;X37,1,0))</f>
        <v>3</v>
      </c>
      <c r="H37" s="136" t="str">
        <f>IF(I37&lt;&gt;"",":","")</f>
        <v>:</v>
      </c>
      <c r="I37" s="137">
        <f>IF(L37="","",IF(L37&gt;J37,1,0)+IF(O37&gt;M37,1,0)+IF(R37&gt;P37,1,0)+IF(U37&gt;S37,1,0)+IF(X37&gt;V37,1,0))</f>
        <v>0</v>
      </c>
      <c r="J37" s="188">
        <v>11</v>
      </c>
      <c r="K37" s="136" t="str">
        <f>IF(L37&lt;&gt;"",":","")</f>
        <v>:</v>
      </c>
      <c r="L37" s="189">
        <v>3</v>
      </c>
      <c r="M37" s="188">
        <v>11</v>
      </c>
      <c r="N37" s="136" t="str">
        <f>IF(O37&lt;&gt;"",":","")</f>
        <v>:</v>
      </c>
      <c r="O37" s="189">
        <v>4</v>
      </c>
      <c r="P37" s="188">
        <v>11</v>
      </c>
      <c r="Q37" s="136" t="str">
        <f>IF(R37&lt;&gt;"",":","")</f>
        <v>:</v>
      </c>
      <c r="R37" s="190">
        <v>5</v>
      </c>
      <c r="S37" s="188"/>
      <c r="T37" s="136">
        <f>IF(U37&lt;&gt;"",":","")</f>
      </c>
      <c r="U37" s="190"/>
      <c r="V37" s="188"/>
      <c r="W37" s="136">
        <f>IF(X37&lt;&gt;"",":","")</f>
      </c>
      <c r="X37" s="191"/>
      <c r="Y37" s="5"/>
      <c r="Z37" s="5"/>
      <c r="AA37" s="5"/>
      <c r="AB37" s="5"/>
      <c r="AC37" s="5"/>
      <c r="AD37" s="5"/>
      <c r="AE37" s="5"/>
      <c r="AF37" s="5"/>
      <c r="AG37" s="5"/>
    </row>
    <row r="38" spans="1:33" s="138" customFormat="1" ht="13.5" thickBot="1">
      <c r="A38" s="192" t="s">
        <v>11</v>
      </c>
      <c r="B38" s="158">
        <f>B26</f>
        <v>56</v>
      </c>
      <c r="C38" s="159" t="str">
        <f>C26</f>
        <v>Hoffmann, Alexander</v>
      </c>
      <c r="D38" s="158">
        <f>B27</f>
        <v>64</v>
      </c>
      <c r="E38" s="161" t="str">
        <f>C27</f>
        <v>Strobel, Dennis</v>
      </c>
      <c r="F38" s="162">
        <v>4</v>
      </c>
      <c r="G38" s="193">
        <f>IF(J38="","",IF(J38&gt;L38,1,0)+IF(M38&gt;O38,1,0)+IF(P38&gt;R38,1,0)+IF(S38&gt;U38,1,0)+IF(V38&gt;X38,1,0))</f>
        <v>3</v>
      </c>
      <c r="H38" s="194" t="str">
        <f>IF(I38&lt;&gt;"",":","")</f>
        <v>:</v>
      </c>
      <c r="I38" s="195">
        <f>IF(L38="","",IF(L38&gt;J38,1,0)+IF(O38&gt;M38,1,0)+IF(R38&gt;P38,1,0)+IF(U38&gt;S38,1,0)+IF(X38&gt;V38,1,0))</f>
        <v>2</v>
      </c>
      <c r="J38" s="196">
        <v>13</v>
      </c>
      <c r="K38" s="194" t="str">
        <f>IF(L38&lt;&gt;"",":","")</f>
        <v>:</v>
      </c>
      <c r="L38" s="197">
        <v>11</v>
      </c>
      <c r="M38" s="196">
        <v>5</v>
      </c>
      <c r="N38" s="194" t="str">
        <f>IF(O38&lt;&gt;"",":","")</f>
        <v>:</v>
      </c>
      <c r="O38" s="197">
        <v>11</v>
      </c>
      <c r="P38" s="196">
        <v>11</v>
      </c>
      <c r="Q38" s="194" t="str">
        <f>IF(R38&lt;&gt;"",":","")</f>
        <v>:</v>
      </c>
      <c r="R38" s="198">
        <v>2</v>
      </c>
      <c r="S38" s="196">
        <v>5</v>
      </c>
      <c r="T38" s="194" t="str">
        <f>IF(U38&lt;&gt;"",":","")</f>
        <v>:</v>
      </c>
      <c r="U38" s="198">
        <v>11</v>
      </c>
      <c r="V38" s="196">
        <v>11</v>
      </c>
      <c r="W38" s="194" t="str">
        <f>IF(X38&lt;&gt;"",":","")</f>
        <v>:</v>
      </c>
      <c r="X38" s="199">
        <v>8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s="138" customFormat="1" ht="12.75">
      <c r="A39" s="139"/>
      <c r="B39" s="90"/>
      <c r="C39" s="5"/>
      <c r="D39" s="90"/>
      <c r="E39" s="5"/>
      <c r="F39" s="92"/>
      <c r="G39" s="140"/>
      <c r="H39" s="141"/>
      <c r="I39" s="140"/>
      <c r="J39" s="140"/>
      <c r="K39" s="141"/>
      <c r="L39" s="140"/>
      <c r="M39" s="140"/>
      <c r="N39" s="141"/>
      <c r="O39" s="140"/>
      <c r="P39" s="140"/>
      <c r="Q39" s="141"/>
      <c r="R39" s="140"/>
      <c r="S39" s="140"/>
      <c r="T39" s="141"/>
      <c r="U39" s="140"/>
      <c r="V39" s="140"/>
      <c r="W39" s="141"/>
      <c r="X39" s="140"/>
      <c r="Y39" s="5"/>
      <c r="Z39" s="5"/>
      <c r="AA39" s="5"/>
      <c r="AB39" s="5"/>
      <c r="AC39" s="5"/>
      <c r="AD39" s="5"/>
      <c r="AE39" s="5"/>
      <c r="AF39" s="5"/>
      <c r="AG39" s="5"/>
    </row>
    <row r="40" spans="1:6" ht="15" customHeight="1">
      <c r="A40" s="252" t="str">
        <f>Datenblatt!G4</f>
        <v>Jungen U15</v>
      </c>
      <c r="B40" s="252"/>
      <c r="C40" s="252"/>
      <c r="D40" s="253" t="s">
        <v>66</v>
      </c>
      <c r="E40" s="253"/>
      <c r="F40" s="253"/>
    </row>
    <row r="41" spans="1:33" ht="12.75">
      <c r="A41" s="177"/>
      <c r="B41" s="175" t="s">
        <v>22</v>
      </c>
      <c r="C41" s="175" t="s">
        <v>0</v>
      </c>
      <c r="D41" s="175"/>
      <c r="E41" s="175" t="s">
        <v>1</v>
      </c>
      <c r="F41" s="176" t="s">
        <v>21</v>
      </c>
      <c r="G41" s="257" t="s">
        <v>2</v>
      </c>
      <c r="H41" s="258"/>
      <c r="I41" s="259"/>
      <c r="J41" s="257" t="s">
        <v>3</v>
      </c>
      <c r="K41" s="258"/>
      <c r="L41" s="259"/>
      <c r="M41" s="257" t="s">
        <v>4</v>
      </c>
      <c r="N41" s="258"/>
      <c r="O41" s="259"/>
      <c r="P41" s="257" t="s">
        <v>5</v>
      </c>
      <c r="Q41" s="258"/>
      <c r="R41" s="259"/>
      <c r="S41" s="1"/>
      <c r="T41" s="2" t="s">
        <v>6</v>
      </c>
      <c r="U41" s="3"/>
      <c r="V41" s="1"/>
      <c r="W41" s="2" t="s">
        <v>7</v>
      </c>
      <c r="X41" s="2"/>
      <c r="Y41" s="254" t="s">
        <v>8</v>
      </c>
      <c r="Z41" s="255"/>
      <c r="AA41" s="256"/>
      <c r="AE41" s="4"/>
      <c r="AF41" s="4"/>
      <c r="AG41" s="4"/>
    </row>
    <row r="42" spans="1:33" s="12" customFormat="1" ht="16.5">
      <c r="A42" s="14" t="s">
        <v>2</v>
      </c>
      <c r="B42" s="174">
        <v>36</v>
      </c>
      <c r="C42" s="245" t="str">
        <f>IF(B42="","",VLOOKUP(B42,Jungen,2))</f>
        <v>Frey, Michael</v>
      </c>
      <c r="D42" s="246"/>
      <c r="E42" s="118" t="str">
        <f>IF(B42="","",VLOOKUP(B42,Jungen,3))</f>
        <v>TTG Neckarbischofsheim</v>
      </c>
      <c r="F42" s="15" t="str">
        <f>IF(B42="","",VLOOKUP(B42,Jungen,4))</f>
        <v>BD</v>
      </c>
      <c r="G42" s="16"/>
      <c r="H42" s="17"/>
      <c r="I42" s="17"/>
      <c r="J42" s="11">
        <f>IF(G55="",0,G55)</f>
        <v>3</v>
      </c>
      <c r="K42" s="15" t="s">
        <v>9</v>
      </c>
      <c r="L42" s="31">
        <f>IF(I55="",0,I55)</f>
        <v>1</v>
      </c>
      <c r="M42" s="11">
        <f>IF(G52="",0,G52)</f>
        <v>3</v>
      </c>
      <c r="N42" s="15" t="s">
        <v>9</v>
      </c>
      <c r="O42" s="31">
        <f>IF(I52="",0,I52)</f>
        <v>0</v>
      </c>
      <c r="P42" s="11">
        <f>IF(G49="",0,G49)</f>
        <v>3</v>
      </c>
      <c r="Q42" s="15" t="s">
        <v>9</v>
      </c>
      <c r="R42" s="31">
        <f>IF(I49="",0,I49)</f>
        <v>1</v>
      </c>
      <c r="S42" s="95">
        <f>IF(J42=3,1,0)+IF(M42=3,1,0)+IF(P42=3,1,0)</f>
        <v>3</v>
      </c>
      <c r="T42" s="18" t="s">
        <v>9</v>
      </c>
      <c r="U42" s="96">
        <f>IF(L42=3,1,0)+IF(O42=3,1,0)+IF(R42=3,1,0)</f>
        <v>0</v>
      </c>
      <c r="V42" s="97">
        <f>G42+J42+M42+P42</f>
        <v>9</v>
      </c>
      <c r="W42" s="18" t="s">
        <v>9</v>
      </c>
      <c r="X42" s="96">
        <f>I42+L42+O42+R42</f>
        <v>2</v>
      </c>
      <c r="Y42" s="248">
        <f>COUNTIF(AC42:AE42,"&lt;0")+1</f>
        <v>1</v>
      </c>
      <c r="Z42" s="249"/>
      <c r="AA42" s="250"/>
      <c r="AB42" s="12">
        <f>100*S42-100*U42+V42-X42</f>
        <v>307</v>
      </c>
      <c r="AC42" s="12">
        <f>AB42-AB43</f>
        <v>614</v>
      </c>
      <c r="AD42" s="12">
        <f>AB42-AB44</f>
        <v>411</v>
      </c>
      <c r="AE42" s="19">
        <f>AB42-AB45</f>
        <v>203</v>
      </c>
      <c r="AF42" s="20"/>
      <c r="AG42" s="19"/>
    </row>
    <row r="43" spans="1:33" s="12" customFormat="1" ht="16.5">
      <c r="A43" s="14" t="s">
        <v>3</v>
      </c>
      <c r="B43" s="174">
        <v>41</v>
      </c>
      <c r="C43" s="245" t="str">
        <f>IF(B43="","",VLOOKUP(B43,Jungen,2))</f>
        <v>Bayer, Mark-Hong</v>
      </c>
      <c r="D43" s="246"/>
      <c r="E43" s="118" t="str">
        <f>IF(B43="","",VLOOKUP(B43,Jungen,3))</f>
        <v>TTC Schopheim / Fahrnau</v>
      </c>
      <c r="F43" s="15" t="str">
        <f>IF(B43="","",VLOOKUP(B43,Jungen,4))</f>
        <v>SB</v>
      </c>
      <c r="G43" s="11">
        <f>IF(I55="",0,I55)</f>
        <v>1</v>
      </c>
      <c r="H43" s="15" t="s">
        <v>9</v>
      </c>
      <c r="I43" s="31">
        <f>IF(G55="",0,G55)</f>
        <v>3</v>
      </c>
      <c r="J43" s="16"/>
      <c r="K43" s="17"/>
      <c r="L43" s="32"/>
      <c r="M43" s="11">
        <f>IF(G50="",0,G50)</f>
        <v>1</v>
      </c>
      <c r="N43" s="15" t="s">
        <v>9</v>
      </c>
      <c r="O43" s="31">
        <f>IF(I50="",0,I50)</f>
        <v>3</v>
      </c>
      <c r="P43" s="11">
        <f>IF(G53="",0,G53)</f>
        <v>0</v>
      </c>
      <c r="Q43" s="15" t="s">
        <v>9</v>
      </c>
      <c r="R43" s="31">
        <f>IF(I53="",0,I53)</f>
        <v>3</v>
      </c>
      <c r="S43" s="95">
        <f>IF(G43=3,1,0)+IF(M43=3,1,0)+IF(P43=3,1,0)</f>
        <v>0</v>
      </c>
      <c r="T43" s="18" t="s">
        <v>9</v>
      </c>
      <c r="U43" s="96">
        <f>IF(I43=3,1,0)+IF(O43=3,1,0)+IF(R43=3,1,0)</f>
        <v>3</v>
      </c>
      <c r="V43" s="97">
        <f>G43+J43+M43+P43</f>
        <v>2</v>
      </c>
      <c r="W43" s="18" t="s">
        <v>9</v>
      </c>
      <c r="X43" s="96">
        <f>I43+L43+O43+R43</f>
        <v>9</v>
      </c>
      <c r="Y43" s="248">
        <f>COUNTIF(AC43:AE43,"&lt;0")+1</f>
        <v>4</v>
      </c>
      <c r="Z43" s="249"/>
      <c r="AA43" s="250"/>
      <c r="AB43" s="12">
        <f>100*S43-100*U43+V43-X43</f>
        <v>-307</v>
      </c>
      <c r="AC43" s="12">
        <f>AB43-AB42</f>
        <v>-614</v>
      </c>
      <c r="AD43" s="12">
        <f>AB43-AB44</f>
        <v>-203</v>
      </c>
      <c r="AE43" s="19">
        <f>AB43-AB45</f>
        <v>-411</v>
      </c>
      <c r="AF43" s="20"/>
      <c r="AG43" s="19"/>
    </row>
    <row r="44" spans="1:33" s="12" customFormat="1" ht="16.5">
      <c r="A44" s="14" t="s">
        <v>4</v>
      </c>
      <c r="B44" s="174">
        <v>51</v>
      </c>
      <c r="C44" s="245" t="str">
        <f>IF(B44="","",VLOOKUP(B44,Jungen,2))</f>
        <v>Gaa, Gabriel</v>
      </c>
      <c r="D44" s="246"/>
      <c r="E44" s="118" t="str">
        <f>IF(B44="","",VLOOKUP(B44,Jungen,3))</f>
        <v>DJK SB Stuttgart</v>
      </c>
      <c r="F44" s="15" t="str">
        <f>IF(B44="","",VLOOKUP(B44,Jungen,4))</f>
        <v>WH</v>
      </c>
      <c r="G44" s="11">
        <f>IF(I52="",0,I52)</f>
        <v>0</v>
      </c>
      <c r="H44" s="15" t="s">
        <v>9</v>
      </c>
      <c r="I44" s="31">
        <f>IF(G52="",0,G52)</f>
        <v>3</v>
      </c>
      <c r="J44" s="11">
        <f>IF(I50="",0,I50)</f>
        <v>3</v>
      </c>
      <c r="K44" s="15" t="s">
        <v>9</v>
      </c>
      <c r="L44" s="31">
        <f>IF(G50="",0,G50)</f>
        <v>1</v>
      </c>
      <c r="M44" s="16"/>
      <c r="N44" s="21"/>
      <c r="O44" s="32"/>
      <c r="P44" s="11">
        <f>IF(G56="",0,G56)</f>
        <v>0</v>
      </c>
      <c r="Q44" s="15" t="s">
        <v>9</v>
      </c>
      <c r="R44" s="31">
        <f>IF(I56="",0,I56)</f>
        <v>3</v>
      </c>
      <c r="S44" s="95">
        <f>IF(J44=3,1,0)+IF(G44=3,1,0)+IF(P44=3,1,0)</f>
        <v>1</v>
      </c>
      <c r="T44" s="18" t="s">
        <v>9</v>
      </c>
      <c r="U44" s="96">
        <f>IF(L44=3,1,0)+IF(I44=3,1,0)+IF(R44=3,1,0)</f>
        <v>2</v>
      </c>
      <c r="V44" s="97">
        <f>G44+J44+M44+P44</f>
        <v>3</v>
      </c>
      <c r="W44" s="18" t="s">
        <v>9</v>
      </c>
      <c r="X44" s="96">
        <f>I44+L44+O44+R44</f>
        <v>7</v>
      </c>
      <c r="Y44" s="248">
        <f>COUNTIF(AC44:AE44,"&lt;0")+1</f>
        <v>3</v>
      </c>
      <c r="Z44" s="249"/>
      <c r="AA44" s="250"/>
      <c r="AB44" s="12">
        <f>100*S44-100*U44+V44-X44</f>
        <v>-104</v>
      </c>
      <c r="AC44" s="12">
        <f>AB44-AB42</f>
        <v>-411</v>
      </c>
      <c r="AD44" s="12">
        <f>AB44-AB43</f>
        <v>203</v>
      </c>
      <c r="AE44" s="19">
        <f>AB44-AB45</f>
        <v>-208</v>
      </c>
      <c r="AF44" s="20"/>
      <c r="AG44" s="19"/>
    </row>
    <row r="45" spans="1:33" s="12" customFormat="1" ht="16.5">
      <c r="A45" s="14" t="s">
        <v>5</v>
      </c>
      <c r="B45" s="174">
        <v>63</v>
      </c>
      <c r="C45" s="245" t="str">
        <f>IF(B45="","",VLOOKUP(B45,Jungen,2))</f>
        <v>Steinle, Dean</v>
      </c>
      <c r="D45" s="246"/>
      <c r="E45" s="118" t="str">
        <f>IF(B45="","",VLOOKUP(B45,Jungen,3))</f>
        <v>TTC Bietigheim-Bissingen</v>
      </c>
      <c r="F45" s="15" t="str">
        <f>IF(B45="","",VLOOKUP(B45,Jungen,4))</f>
        <v>WH</v>
      </c>
      <c r="G45" s="11">
        <f>IF(I49="",0,I49)</f>
        <v>1</v>
      </c>
      <c r="H45" s="15" t="s">
        <v>9</v>
      </c>
      <c r="I45" s="31">
        <f>IF(G49="",0,G49)</f>
        <v>3</v>
      </c>
      <c r="J45" s="11">
        <f>IF(I53="",0,I53)</f>
        <v>3</v>
      </c>
      <c r="K45" s="15" t="s">
        <v>9</v>
      </c>
      <c r="L45" s="31">
        <f>IF(G53="",0,G53)</f>
        <v>0</v>
      </c>
      <c r="M45" s="11">
        <f>IF(I56="",0,I56)</f>
        <v>3</v>
      </c>
      <c r="N45" s="15" t="s">
        <v>9</v>
      </c>
      <c r="O45" s="31">
        <f>IF(G56="",0,G56)</f>
        <v>0</v>
      </c>
      <c r="P45" s="16"/>
      <c r="Q45" s="21"/>
      <c r="R45" s="32"/>
      <c r="S45" s="95">
        <f>IF(J45=3,1,0)+IF(M45=3,1,0)+IF(G45=3,1,0)</f>
        <v>2</v>
      </c>
      <c r="T45" s="18" t="s">
        <v>9</v>
      </c>
      <c r="U45" s="96">
        <f>IF(L45=3,1,0)+IF(O45=3,1,0)+IF(I45=3,1,0)</f>
        <v>1</v>
      </c>
      <c r="V45" s="97">
        <f>G45+J45+M45+P45</f>
        <v>7</v>
      </c>
      <c r="W45" s="18" t="s">
        <v>9</v>
      </c>
      <c r="X45" s="96">
        <f>I45+L45+O45+R45</f>
        <v>3</v>
      </c>
      <c r="Y45" s="248">
        <f>COUNTIF(AC45:AE45,"&lt;0")+1</f>
        <v>2</v>
      </c>
      <c r="Z45" s="249"/>
      <c r="AA45" s="250"/>
      <c r="AB45" s="12">
        <f>100*S45-100*U45+V45-X45</f>
        <v>104</v>
      </c>
      <c r="AC45" s="12">
        <f>AB45-AB42</f>
        <v>-203</v>
      </c>
      <c r="AD45" s="12">
        <f>AB45-AB43</f>
        <v>411</v>
      </c>
      <c r="AE45" s="19">
        <f>AB45-AB44</f>
        <v>208</v>
      </c>
      <c r="AF45" s="20"/>
      <c r="AG45" s="19"/>
    </row>
    <row r="46" ht="6.75" customHeight="1" thickBot="1"/>
    <row r="47" spans="1:33" s="23" customFormat="1" ht="13.5">
      <c r="A47" s="145" t="s">
        <v>18</v>
      </c>
      <c r="B47" s="146"/>
      <c r="C47" s="146"/>
      <c r="D47" s="147"/>
      <c r="E47" s="147"/>
      <c r="F47" s="147"/>
      <c r="G47" s="147" t="s">
        <v>19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24" s="13" customFormat="1" ht="12">
      <c r="A48" s="149" t="s">
        <v>92</v>
      </c>
      <c r="B48" s="150"/>
      <c r="C48" s="151" t="s">
        <v>24</v>
      </c>
      <c r="D48" s="152">
        <v>0.5</v>
      </c>
      <c r="E48" s="150"/>
      <c r="F48" s="153" t="s">
        <v>23</v>
      </c>
      <c r="G48" s="150"/>
      <c r="H48" s="150"/>
      <c r="I48" s="150"/>
      <c r="J48" s="251" t="s">
        <v>20</v>
      </c>
      <c r="K48" s="251"/>
      <c r="L48" s="251"/>
      <c r="M48" s="251" t="s">
        <v>25</v>
      </c>
      <c r="N48" s="251"/>
      <c r="O48" s="251"/>
      <c r="P48" s="251" t="s">
        <v>26</v>
      </c>
      <c r="Q48" s="251"/>
      <c r="R48" s="251"/>
      <c r="S48" s="251" t="s">
        <v>89</v>
      </c>
      <c r="T48" s="251"/>
      <c r="U48" s="251"/>
      <c r="V48" s="251" t="s">
        <v>90</v>
      </c>
      <c r="W48" s="251"/>
      <c r="X48" s="260"/>
    </row>
    <row r="49" spans="1:33" s="138" customFormat="1" ht="12.75">
      <c r="A49" s="154" t="s">
        <v>16</v>
      </c>
      <c r="B49" s="24">
        <f>B42</f>
        <v>36</v>
      </c>
      <c r="C49" s="78" t="str">
        <f>C42</f>
        <v>Frey, Michael</v>
      </c>
      <c r="D49" s="24">
        <f>B45</f>
        <v>63</v>
      </c>
      <c r="E49" s="77" t="str">
        <f>C45</f>
        <v>Steinle, Dean</v>
      </c>
      <c r="F49" s="26">
        <v>5</v>
      </c>
      <c r="G49" s="135">
        <f>IF(J49="","",IF(J49&gt;L49,1,0)+IF(M49&gt;O49,1,0)+IF(P49&gt;R49,1,0)+IF(S49&gt;U49,1,0)+IF(V49&gt;X49,1,0))</f>
        <v>3</v>
      </c>
      <c r="H49" s="136" t="str">
        <f>IF(I49&lt;&gt;"",":","")</f>
        <v>:</v>
      </c>
      <c r="I49" s="137">
        <f>IF(L49="","",IF(L49&gt;J49,1,0)+IF(O49&gt;M49,1,0)+IF(R49&gt;P49,1,0)+IF(U49&gt;S49,1,0)+IF(X49&gt;V49,1,0))</f>
        <v>1</v>
      </c>
      <c r="J49" s="188">
        <v>11</v>
      </c>
      <c r="K49" s="136" t="str">
        <f>IF(L49&lt;&gt;"",":","")</f>
        <v>:</v>
      </c>
      <c r="L49" s="189">
        <v>9</v>
      </c>
      <c r="M49" s="188">
        <v>9</v>
      </c>
      <c r="N49" s="136" t="str">
        <f>IF(O49&lt;&gt;"",":","")</f>
        <v>:</v>
      </c>
      <c r="O49" s="189">
        <v>11</v>
      </c>
      <c r="P49" s="188">
        <v>12</v>
      </c>
      <c r="Q49" s="136" t="str">
        <f>IF(R49&lt;&gt;"",":","")</f>
        <v>:</v>
      </c>
      <c r="R49" s="190">
        <v>10</v>
      </c>
      <c r="S49" s="188">
        <v>11</v>
      </c>
      <c r="T49" s="136" t="str">
        <f>IF(U49&lt;&gt;"",":","")</f>
        <v>:</v>
      </c>
      <c r="U49" s="190">
        <v>7</v>
      </c>
      <c r="V49" s="188"/>
      <c r="W49" s="136">
        <f>IF(X49&lt;&gt;"",":","")</f>
      </c>
      <c r="X49" s="191"/>
      <c r="Y49" s="5"/>
      <c r="Z49" s="5"/>
      <c r="AA49" s="5"/>
      <c r="AB49" s="5"/>
      <c r="AC49" s="5"/>
      <c r="AD49" s="5"/>
      <c r="AE49" s="5"/>
      <c r="AF49" s="5"/>
      <c r="AG49" s="5"/>
    </row>
    <row r="50" spans="1:33" s="138" customFormat="1" ht="12.75">
      <c r="A50" s="154" t="s">
        <v>17</v>
      </c>
      <c r="B50" s="24">
        <f>B43</f>
        <v>41</v>
      </c>
      <c r="C50" s="78" t="str">
        <f>C43</f>
        <v>Bayer, Mark-Hong</v>
      </c>
      <c r="D50" s="24">
        <f>B44</f>
        <v>51</v>
      </c>
      <c r="E50" s="77" t="str">
        <f>C44</f>
        <v>Gaa, Gabriel</v>
      </c>
      <c r="F50" s="30">
        <v>6</v>
      </c>
      <c r="G50" s="135">
        <f>IF(J50="","",IF(J50&gt;L50,1,0)+IF(M50&gt;O50,1,0)+IF(P50&gt;R50,1,0)+IF(S50&gt;U50,1,0)+IF(V50&gt;X50,1,0))</f>
        <v>1</v>
      </c>
      <c r="H50" s="136" t="str">
        <f>IF(I50&lt;&gt;"",":","")</f>
        <v>:</v>
      </c>
      <c r="I50" s="137">
        <f>IF(L50="","",IF(L50&gt;J50,1,0)+IF(O50&gt;M50,1,0)+IF(R50&gt;P50,1,0)+IF(U50&gt;S50,1,0)+IF(X50&gt;V50,1,0))</f>
        <v>3</v>
      </c>
      <c r="J50" s="188">
        <v>7</v>
      </c>
      <c r="K50" s="136" t="str">
        <f>IF(L50&lt;&gt;"",":","")</f>
        <v>:</v>
      </c>
      <c r="L50" s="189">
        <v>11</v>
      </c>
      <c r="M50" s="188">
        <v>5</v>
      </c>
      <c r="N50" s="136" t="str">
        <f>IF(O50&lt;&gt;"",":","")</f>
        <v>:</v>
      </c>
      <c r="O50" s="189">
        <v>11</v>
      </c>
      <c r="P50" s="188">
        <v>11</v>
      </c>
      <c r="Q50" s="136" t="str">
        <f>IF(R50&lt;&gt;"",":","")</f>
        <v>:</v>
      </c>
      <c r="R50" s="190">
        <v>7</v>
      </c>
      <c r="S50" s="188">
        <v>4</v>
      </c>
      <c r="T50" s="136" t="str">
        <f>IF(U50&lt;&gt;"",":","")</f>
        <v>:</v>
      </c>
      <c r="U50" s="190">
        <v>11</v>
      </c>
      <c r="V50" s="188"/>
      <c r="W50" s="136">
        <f>IF(X50&lt;&gt;"",":","")</f>
      </c>
      <c r="X50" s="191"/>
      <c r="Y50" s="5"/>
      <c r="Z50" s="5"/>
      <c r="AA50" s="5"/>
      <c r="AB50" s="5"/>
      <c r="AC50" s="5"/>
      <c r="AD50" s="5"/>
      <c r="AE50" s="5"/>
      <c r="AF50" s="5"/>
      <c r="AG50" s="5"/>
    </row>
    <row r="51" spans="1:24" s="13" customFormat="1" ht="12">
      <c r="A51" s="149" t="s">
        <v>12</v>
      </c>
      <c r="B51" s="150"/>
      <c r="C51" s="151" t="s">
        <v>24</v>
      </c>
      <c r="D51" s="152">
        <v>0.5729166666666666</v>
      </c>
      <c r="E51" s="150"/>
      <c r="F51" s="153"/>
      <c r="G51" s="150"/>
      <c r="H51" s="150"/>
      <c r="I51" s="156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61"/>
    </row>
    <row r="52" spans="1:33" s="138" customFormat="1" ht="12.75">
      <c r="A52" s="154" t="s">
        <v>10</v>
      </c>
      <c r="B52" s="24">
        <f>B42</f>
        <v>36</v>
      </c>
      <c r="C52" s="78" t="str">
        <f>C42</f>
        <v>Frey, Michael</v>
      </c>
      <c r="D52" s="24">
        <f>B44</f>
        <v>51</v>
      </c>
      <c r="E52" s="77" t="str">
        <f>C44</f>
        <v>Gaa, Gabriel</v>
      </c>
      <c r="F52" s="26">
        <v>5</v>
      </c>
      <c r="G52" s="135">
        <f>IF(J52="","",IF(J52&gt;L52,1,0)+IF(M52&gt;O52,1,0)+IF(P52&gt;R52,1,0)+IF(S52&gt;U52,1,0)+IF(V52&gt;X52,1,0))</f>
        <v>3</v>
      </c>
      <c r="H52" s="136" t="str">
        <f>IF(I52&lt;&gt;"",":","")</f>
        <v>:</v>
      </c>
      <c r="I52" s="137">
        <f>IF(L52="","",IF(L52&gt;J52,1,0)+IF(O52&gt;M52,1,0)+IF(R52&gt;P52,1,0)+IF(U52&gt;S52,1,0)+IF(X52&gt;V52,1,0))</f>
        <v>0</v>
      </c>
      <c r="J52" s="188">
        <v>11</v>
      </c>
      <c r="K52" s="136" t="str">
        <f>IF(L52&lt;&gt;"",":","")</f>
        <v>:</v>
      </c>
      <c r="L52" s="189">
        <v>8</v>
      </c>
      <c r="M52" s="188">
        <v>11</v>
      </c>
      <c r="N52" s="136" t="str">
        <f>IF(O52&lt;&gt;"",":","")</f>
        <v>:</v>
      </c>
      <c r="O52" s="189">
        <v>7</v>
      </c>
      <c r="P52" s="188">
        <v>11</v>
      </c>
      <c r="Q52" s="136" t="str">
        <f>IF(R52&lt;&gt;"",":","")</f>
        <v>:</v>
      </c>
      <c r="R52" s="190">
        <v>7</v>
      </c>
      <c r="S52" s="188"/>
      <c r="T52" s="136">
        <f>IF(U52&lt;&gt;"",":","")</f>
      </c>
      <c r="U52" s="190"/>
      <c r="V52" s="188"/>
      <c r="W52" s="136">
        <f>IF(X52&lt;&gt;"",":","")</f>
      </c>
      <c r="X52" s="191"/>
      <c r="Y52" s="5"/>
      <c r="Z52" s="5"/>
      <c r="AA52" s="5"/>
      <c r="AB52" s="5"/>
      <c r="AC52" s="5"/>
      <c r="AD52" s="5"/>
      <c r="AE52" s="5"/>
      <c r="AF52" s="5"/>
      <c r="AG52" s="5"/>
    </row>
    <row r="53" spans="1:33" s="138" customFormat="1" ht="12.75">
      <c r="A53" s="154" t="s">
        <v>14</v>
      </c>
      <c r="B53" s="24">
        <f>B43</f>
        <v>41</v>
      </c>
      <c r="C53" s="78" t="str">
        <f>C43</f>
        <v>Bayer, Mark-Hong</v>
      </c>
      <c r="D53" s="24">
        <f>B45</f>
        <v>63</v>
      </c>
      <c r="E53" s="77" t="str">
        <f>C45</f>
        <v>Steinle, Dean</v>
      </c>
      <c r="F53" s="30">
        <v>6</v>
      </c>
      <c r="G53" s="135">
        <f>IF(J53="","",IF(J53&gt;L53,1,0)+IF(M53&gt;O53,1,0)+IF(P53&gt;R53,1,0)+IF(S53&gt;U53,1,0)+IF(V53&gt;X53,1,0))</f>
        <v>0</v>
      </c>
      <c r="H53" s="136" t="str">
        <f>IF(I53&lt;&gt;"",":","")</f>
        <v>:</v>
      </c>
      <c r="I53" s="137">
        <f>IF(L53="","",IF(L53&gt;J53,1,0)+IF(O53&gt;M53,1,0)+IF(R53&gt;P53,1,0)+IF(U53&gt;S53,1,0)+IF(X53&gt;V53,1,0))</f>
        <v>3</v>
      </c>
      <c r="J53" s="188">
        <v>7</v>
      </c>
      <c r="K53" s="136" t="str">
        <f>IF(L53&lt;&gt;"",":","")</f>
        <v>:</v>
      </c>
      <c r="L53" s="189">
        <v>11</v>
      </c>
      <c r="M53" s="188">
        <v>9</v>
      </c>
      <c r="N53" s="136" t="str">
        <f>IF(O53&lt;&gt;"",":","")</f>
        <v>:</v>
      </c>
      <c r="O53" s="189">
        <v>11</v>
      </c>
      <c r="P53" s="188">
        <v>10</v>
      </c>
      <c r="Q53" s="136" t="str">
        <f>IF(R53&lt;&gt;"",":","")</f>
        <v>:</v>
      </c>
      <c r="R53" s="190">
        <v>12</v>
      </c>
      <c r="S53" s="188"/>
      <c r="T53" s="136">
        <f>IF(U53&lt;&gt;"",":","")</f>
      </c>
      <c r="U53" s="190"/>
      <c r="V53" s="188"/>
      <c r="W53" s="136">
        <f>IF(X53&lt;&gt;"",":","")</f>
      </c>
      <c r="X53" s="191"/>
      <c r="Y53" s="5"/>
      <c r="Z53" s="5"/>
      <c r="AA53" s="5"/>
      <c r="AB53" s="5"/>
      <c r="AC53" s="5"/>
      <c r="AD53" s="5"/>
      <c r="AE53" s="5"/>
      <c r="AF53" s="5"/>
      <c r="AG53" s="5"/>
    </row>
    <row r="54" spans="1:24" s="13" customFormat="1" ht="12">
      <c r="A54" s="149" t="s">
        <v>15</v>
      </c>
      <c r="B54" s="150"/>
      <c r="C54" s="151" t="s">
        <v>24</v>
      </c>
      <c r="D54" s="152">
        <v>0.6458333333333334</v>
      </c>
      <c r="E54" s="150"/>
      <c r="F54" s="153"/>
      <c r="G54" s="150"/>
      <c r="H54" s="150"/>
      <c r="I54" s="156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61"/>
    </row>
    <row r="55" spans="1:33" s="138" customFormat="1" ht="12.75">
      <c r="A55" s="154" t="s">
        <v>13</v>
      </c>
      <c r="B55" s="24">
        <f>B42</f>
        <v>36</v>
      </c>
      <c r="C55" s="78" t="str">
        <f>C42</f>
        <v>Frey, Michael</v>
      </c>
      <c r="D55" s="24">
        <f>B43</f>
        <v>41</v>
      </c>
      <c r="E55" s="77" t="str">
        <f>C43</f>
        <v>Bayer, Mark-Hong</v>
      </c>
      <c r="F55" s="26">
        <v>5</v>
      </c>
      <c r="G55" s="135">
        <f>IF(J55="","",IF(J55&gt;L55,1,0)+IF(M55&gt;O55,1,0)+IF(P55&gt;R55,1,0)+IF(S55&gt;U55,1,0)+IF(V55&gt;X55,1,0))</f>
        <v>3</v>
      </c>
      <c r="H55" s="136" t="str">
        <f>IF(I55&lt;&gt;"",":","")</f>
        <v>:</v>
      </c>
      <c r="I55" s="137">
        <f>IF(L55="","",IF(L55&gt;J55,1,0)+IF(O55&gt;M55,1,0)+IF(R55&gt;P55,1,0)+IF(U55&gt;S55,1,0)+IF(X55&gt;V55,1,0))</f>
        <v>1</v>
      </c>
      <c r="J55" s="188">
        <v>14</v>
      </c>
      <c r="K55" s="136" t="str">
        <f>IF(L55&lt;&gt;"",":","")</f>
        <v>:</v>
      </c>
      <c r="L55" s="189">
        <v>16</v>
      </c>
      <c r="M55" s="188">
        <v>11</v>
      </c>
      <c r="N55" s="136" t="str">
        <f>IF(O55&lt;&gt;"",":","")</f>
        <v>:</v>
      </c>
      <c r="O55" s="189">
        <v>9</v>
      </c>
      <c r="P55" s="188">
        <v>15</v>
      </c>
      <c r="Q55" s="136" t="str">
        <f>IF(R55&lt;&gt;"",":","")</f>
        <v>:</v>
      </c>
      <c r="R55" s="190">
        <v>13</v>
      </c>
      <c r="S55" s="188">
        <v>11</v>
      </c>
      <c r="T55" s="136" t="str">
        <f>IF(U55&lt;&gt;"",":","")</f>
        <v>:</v>
      </c>
      <c r="U55" s="190">
        <v>4</v>
      </c>
      <c r="V55" s="188"/>
      <c r="W55" s="136">
        <f>IF(X55&lt;&gt;"",":","")</f>
      </c>
      <c r="X55" s="191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38" customFormat="1" ht="13.5" thickBot="1">
      <c r="A56" s="192" t="s">
        <v>11</v>
      </c>
      <c r="B56" s="158">
        <f>B44</f>
        <v>51</v>
      </c>
      <c r="C56" s="159" t="str">
        <f>C44</f>
        <v>Gaa, Gabriel</v>
      </c>
      <c r="D56" s="158">
        <f>B45</f>
        <v>63</v>
      </c>
      <c r="E56" s="161" t="str">
        <f>C45</f>
        <v>Steinle, Dean</v>
      </c>
      <c r="F56" s="162">
        <v>6</v>
      </c>
      <c r="G56" s="193">
        <f>IF(J56="","",IF(J56&gt;L56,1,0)+IF(M56&gt;O56,1,0)+IF(P56&gt;R56,1,0)+IF(S56&gt;U56,1,0)+IF(V56&gt;X56,1,0))</f>
        <v>0</v>
      </c>
      <c r="H56" s="194" t="str">
        <f>IF(I56&lt;&gt;"",":","")</f>
        <v>:</v>
      </c>
      <c r="I56" s="195">
        <f>IF(L56="","",IF(L56&gt;J56,1,0)+IF(O56&gt;M56,1,0)+IF(R56&gt;P56,1,0)+IF(U56&gt;S56,1,0)+IF(X56&gt;V56,1,0))</f>
        <v>3</v>
      </c>
      <c r="J56" s="196">
        <v>9</v>
      </c>
      <c r="K56" s="194" t="str">
        <f>IF(L56&lt;&gt;"",":","")</f>
        <v>:</v>
      </c>
      <c r="L56" s="197">
        <v>11</v>
      </c>
      <c r="M56" s="196">
        <v>9</v>
      </c>
      <c r="N56" s="194" t="str">
        <f>IF(O56&lt;&gt;"",":","")</f>
        <v>:</v>
      </c>
      <c r="O56" s="197">
        <v>11</v>
      </c>
      <c r="P56" s="196">
        <v>8</v>
      </c>
      <c r="Q56" s="194" t="str">
        <f>IF(R56&lt;&gt;"",":","")</f>
        <v>:</v>
      </c>
      <c r="R56" s="198">
        <v>11</v>
      </c>
      <c r="S56" s="196"/>
      <c r="T56" s="194">
        <f>IF(U56&lt;&gt;"",":","")</f>
      </c>
      <c r="U56" s="198"/>
      <c r="V56" s="196"/>
      <c r="W56" s="194">
        <f>IF(X56&lt;&gt;"",":","")</f>
      </c>
      <c r="X56" s="199"/>
      <c r="Y56" s="5"/>
      <c r="Z56" s="5"/>
      <c r="AA56" s="5"/>
      <c r="AB56" s="5"/>
      <c r="AC56" s="5"/>
      <c r="AD56" s="5"/>
      <c r="AE56" s="5"/>
      <c r="AF56" s="5"/>
      <c r="AG56" s="5"/>
    </row>
    <row r="57" spans="1:33" s="138" customFormat="1" ht="12.75">
      <c r="A57" s="139"/>
      <c r="B57" s="90"/>
      <c r="C57" s="5"/>
      <c r="D57" s="90"/>
      <c r="E57" s="5"/>
      <c r="F57" s="92"/>
      <c r="G57" s="140"/>
      <c r="H57" s="141"/>
      <c r="I57" s="142"/>
      <c r="J57" s="140"/>
      <c r="K57" s="141"/>
      <c r="L57" s="140"/>
      <c r="M57" s="140"/>
      <c r="N57" s="141"/>
      <c r="O57" s="140"/>
      <c r="P57" s="140"/>
      <c r="Q57" s="141"/>
      <c r="R57" s="140"/>
      <c r="S57" s="140"/>
      <c r="T57" s="141"/>
      <c r="U57" s="140"/>
      <c r="V57" s="140"/>
      <c r="W57" s="141"/>
      <c r="X57" s="140"/>
      <c r="Y57" s="5"/>
      <c r="Z57" s="5"/>
      <c r="AA57" s="5"/>
      <c r="AB57" s="5"/>
      <c r="AC57" s="5"/>
      <c r="AD57" s="5"/>
      <c r="AE57" s="5"/>
      <c r="AF57" s="5"/>
      <c r="AG57" s="5"/>
    </row>
    <row r="58" spans="1:6" ht="15" customHeight="1">
      <c r="A58" s="252" t="str">
        <f>Datenblatt!G4</f>
        <v>Jungen U15</v>
      </c>
      <c r="B58" s="252"/>
      <c r="C58" s="252"/>
      <c r="D58" s="253" t="s">
        <v>67</v>
      </c>
      <c r="E58" s="253"/>
      <c r="F58" s="253"/>
    </row>
    <row r="59" spans="1:33" ht="12.75">
      <c r="A59" s="177"/>
      <c r="B59" s="175" t="s">
        <v>22</v>
      </c>
      <c r="C59" s="175" t="s">
        <v>0</v>
      </c>
      <c r="D59" s="175"/>
      <c r="E59" s="175" t="s">
        <v>1</v>
      </c>
      <c r="F59" s="176" t="s">
        <v>21</v>
      </c>
      <c r="G59" s="257" t="s">
        <v>2</v>
      </c>
      <c r="H59" s="258"/>
      <c r="I59" s="259"/>
      <c r="J59" s="257" t="s">
        <v>3</v>
      </c>
      <c r="K59" s="258"/>
      <c r="L59" s="259"/>
      <c r="M59" s="257" t="s">
        <v>4</v>
      </c>
      <c r="N59" s="258"/>
      <c r="O59" s="259"/>
      <c r="P59" s="257" t="s">
        <v>5</v>
      </c>
      <c r="Q59" s="258"/>
      <c r="R59" s="259"/>
      <c r="S59" s="1"/>
      <c r="T59" s="2" t="s">
        <v>6</v>
      </c>
      <c r="U59" s="3"/>
      <c r="V59" s="1"/>
      <c r="W59" s="2" t="s">
        <v>7</v>
      </c>
      <c r="X59" s="2"/>
      <c r="Y59" s="254" t="s">
        <v>8</v>
      </c>
      <c r="Z59" s="255"/>
      <c r="AA59" s="256"/>
      <c r="AE59" s="4"/>
      <c r="AF59" s="4"/>
      <c r="AG59" s="4"/>
    </row>
    <row r="60" spans="1:33" s="12" customFormat="1" ht="16.5">
      <c r="A60" s="14" t="s">
        <v>2</v>
      </c>
      <c r="B60" s="174">
        <v>59</v>
      </c>
      <c r="C60" s="245" t="str">
        <f>IF(B60="","",VLOOKUP(B60,Jungen,2))</f>
        <v>Mayer, Tom</v>
      </c>
      <c r="D60" s="246"/>
      <c r="E60" s="118" t="str">
        <f>IF(B60="","",VLOOKUP(B60,Jungen,3))</f>
        <v>TSG 1845 Heilbronn</v>
      </c>
      <c r="F60" s="15" t="str">
        <f>IF(B60="","",VLOOKUP(B60,Jungen,4))</f>
        <v>WH</v>
      </c>
      <c r="G60" s="16"/>
      <c r="H60" s="17"/>
      <c r="I60" s="17"/>
      <c r="J60" s="11">
        <f>IF(G73="",0,G73)</f>
        <v>2</v>
      </c>
      <c r="K60" s="15" t="s">
        <v>9</v>
      </c>
      <c r="L60" s="31">
        <f>IF(I73="",0,I73)</f>
        <v>3</v>
      </c>
      <c r="M60" s="11">
        <f>IF(G70="",0,G70)</f>
        <v>3</v>
      </c>
      <c r="N60" s="15" t="s">
        <v>9</v>
      </c>
      <c r="O60" s="31">
        <f>IF(I70="",0,I70)</f>
        <v>1</v>
      </c>
      <c r="P60" s="11">
        <f>IF(G67="",0,G67)</f>
        <v>3</v>
      </c>
      <c r="Q60" s="15" t="s">
        <v>9</v>
      </c>
      <c r="R60" s="31">
        <f>IF(I67="",0,I67)</f>
        <v>0</v>
      </c>
      <c r="S60" s="95">
        <f>IF(J60=3,1,0)+IF(M60=3,1,0)+IF(P60=3,1,0)</f>
        <v>2</v>
      </c>
      <c r="T60" s="18" t="s">
        <v>9</v>
      </c>
      <c r="U60" s="96">
        <f>IF(L60=3,1,0)+IF(O60=3,1,0)+IF(R60=3,1,0)</f>
        <v>1</v>
      </c>
      <c r="V60" s="97">
        <f>G60+J60+M60+P60</f>
        <v>8</v>
      </c>
      <c r="W60" s="18" t="s">
        <v>9</v>
      </c>
      <c r="X60" s="96">
        <f>I60+L60+O60+R60</f>
        <v>4</v>
      </c>
      <c r="Y60" s="248">
        <f>COUNTIF(AC60:AE60,"&lt;0")+1</f>
        <v>2</v>
      </c>
      <c r="Z60" s="249"/>
      <c r="AA60" s="250"/>
      <c r="AB60" s="12">
        <f>100*S60-100*U60+V60-X60</f>
        <v>104</v>
      </c>
      <c r="AC60" s="12">
        <f>AB60-AB61</f>
        <v>-201</v>
      </c>
      <c r="AD60" s="12">
        <f>AB60-AB62</f>
        <v>412</v>
      </c>
      <c r="AE60" s="19">
        <f>AB60-AB63</f>
        <v>205</v>
      </c>
      <c r="AF60" s="20"/>
      <c r="AG60" s="19"/>
    </row>
    <row r="61" spans="1:33" s="12" customFormat="1" ht="16.5">
      <c r="A61" s="14" t="s">
        <v>3</v>
      </c>
      <c r="B61" s="174">
        <v>34</v>
      </c>
      <c r="C61" s="245" t="str">
        <f>IF(B61="","",VLOOKUP(B61,Jungen,2))</f>
        <v>Breitschopf, Gregor</v>
      </c>
      <c r="D61" s="246"/>
      <c r="E61" s="118" t="str">
        <f>IF(B61="","",VLOOKUP(B61,Jungen,3))</f>
        <v>TSV Karlsdorf</v>
      </c>
      <c r="F61" s="15" t="str">
        <f>IF(B61="","",VLOOKUP(B61,Jungen,4))</f>
        <v>BD</v>
      </c>
      <c r="G61" s="11">
        <f>IF(I73="",0,I73)</f>
        <v>3</v>
      </c>
      <c r="H61" s="15" t="s">
        <v>9</v>
      </c>
      <c r="I61" s="31">
        <f>IF(G73="",0,G73)</f>
        <v>2</v>
      </c>
      <c r="J61" s="16"/>
      <c r="K61" s="17"/>
      <c r="L61" s="32"/>
      <c r="M61" s="11">
        <f>IF(G68="",0,G68)</f>
        <v>3</v>
      </c>
      <c r="N61" s="15" t="s">
        <v>9</v>
      </c>
      <c r="O61" s="31">
        <f>IF(I68="",0,I68)</f>
        <v>0</v>
      </c>
      <c r="P61" s="11">
        <f>IF(G71="",0,G71)</f>
        <v>3</v>
      </c>
      <c r="Q61" s="15" t="s">
        <v>9</v>
      </c>
      <c r="R61" s="31">
        <f>IF(I71="",0,I71)</f>
        <v>2</v>
      </c>
      <c r="S61" s="95">
        <f>IF(G61=3,1,0)+IF(M61=3,1,0)+IF(P61=3,1,0)</f>
        <v>3</v>
      </c>
      <c r="T61" s="18" t="s">
        <v>9</v>
      </c>
      <c r="U61" s="96">
        <f>IF(I61=3,1,0)+IF(O61=3,1,0)+IF(R61=3,1,0)</f>
        <v>0</v>
      </c>
      <c r="V61" s="97">
        <f>G61+J61+M61+P61</f>
        <v>9</v>
      </c>
      <c r="W61" s="18" t="s">
        <v>9</v>
      </c>
      <c r="X61" s="96">
        <f>I61+L61+O61+R61</f>
        <v>4</v>
      </c>
      <c r="Y61" s="248">
        <f>COUNTIF(AC61:AE61,"&lt;0")+1</f>
        <v>1</v>
      </c>
      <c r="Z61" s="249"/>
      <c r="AA61" s="250"/>
      <c r="AB61" s="12">
        <f>100*S61-100*U61+V61-X61</f>
        <v>305</v>
      </c>
      <c r="AC61" s="12">
        <f>AB61-AB60</f>
        <v>201</v>
      </c>
      <c r="AD61" s="12">
        <f>AB61-AB62</f>
        <v>613</v>
      </c>
      <c r="AE61" s="19">
        <f>AB61-AB63</f>
        <v>406</v>
      </c>
      <c r="AF61" s="20"/>
      <c r="AG61" s="19"/>
    </row>
    <row r="62" spans="1:33" s="12" customFormat="1" ht="16.5">
      <c r="A62" s="14" t="s">
        <v>4</v>
      </c>
      <c r="B62" s="174">
        <v>49</v>
      </c>
      <c r="C62" s="245" t="str">
        <f>IF(B62="","",VLOOKUP(B62,Jungen,2))</f>
        <v>Plog, Jason</v>
      </c>
      <c r="D62" s="246"/>
      <c r="E62" s="118" t="str">
        <f>IF(B62="","",VLOOKUP(B62,Jungen,3))</f>
        <v>FT 1844 Freiburg</v>
      </c>
      <c r="F62" s="15" t="str">
        <f>IF(B62="","",VLOOKUP(B62,Jungen,4))</f>
        <v>SB</v>
      </c>
      <c r="G62" s="11">
        <f>IF(I70="",0,I70)</f>
        <v>1</v>
      </c>
      <c r="H62" s="15" t="s">
        <v>9</v>
      </c>
      <c r="I62" s="31">
        <f>IF(G70="",0,G70)</f>
        <v>3</v>
      </c>
      <c r="J62" s="11">
        <f>IF(I68="",0,I68)</f>
        <v>0</v>
      </c>
      <c r="K62" s="15" t="s">
        <v>9</v>
      </c>
      <c r="L62" s="31">
        <f>IF(G68="",0,G68)</f>
        <v>3</v>
      </c>
      <c r="M62" s="16"/>
      <c r="N62" s="21"/>
      <c r="O62" s="32"/>
      <c r="P62" s="11">
        <f>IF(G74="",0,G74)</f>
        <v>0</v>
      </c>
      <c r="Q62" s="15" t="s">
        <v>9</v>
      </c>
      <c r="R62" s="31">
        <f>IF(I74="",0,I74)</f>
        <v>3</v>
      </c>
      <c r="S62" s="95">
        <f>IF(J62=3,1,0)+IF(G62=3,1,0)+IF(P62=3,1,0)</f>
        <v>0</v>
      </c>
      <c r="T62" s="18" t="s">
        <v>9</v>
      </c>
      <c r="U62" s="96">
        <f>IF(L62=3,1,0)+IF(I62=3,1,0)+IF(R62=3,1,0)</f>
        <v>3</v>
      </c>
      <c r="V62" s="97">
        <f>G62+J62+M62+P62</f>
        <v>1</v>
      </c>
      <c r="W62" s="18" t="s">
        <v>9</v>
      </c>
      <c r="X62" s="96">
        <f>I62+L62+O62+R62</f>
        <v>9</v>
      </c>
      <c r="Y62" s="248">
        <f>COUNTIF(AC62:AE62,"&lt;0")+1</f>
        <v>4</v>
      </c>
      <c r="Z62" s="249"/>
      <c r="AA62" s="250"/>
      <c r="AB62" s="12">
        <f>100*S62-100*U62+V62-X62</f>
        <v>-308</v>
      </c>
      <c r="AC62" s="12">
        <f>AB62-AB60</f>
        <v>-412</v>
      </c>
      <c r="AD62" s="12">
        <f>AB62-AB61</f>
        <v>-613</v>
      </c>
      <c r="AE62" s="19">
        <f>AB62-AB63</f>
        <v>-207</v>
      </c>
      <c r="AF62" s="20"/>
      <c r="AG62" s="19"/>
    </row>
    <row r="63" spans="1:33" s="12" customFormat="1" ht="16.5">
      <c r="A63" s="14" t="s">
        <v>5</v>
      </c>
      <c r="B63" s="174">
        <v>50</v>
      </c>
      <c r="C63" s="245" t="str">
        <f>IF(B63="","",VLOOKUP(B63,Jungen,2))</f>
        <v>Bechtle, Tobias</v>
      </c>
      <c r="D63" s="246"/>
      <c r="E63" s="118" t="str">
        <f>IF(B63="","",VLOOKUP(B63,Jungen,3))</f>
        <v>TSG Steinheim</v>
      </c>
      <c r="F63" s="15" t="str">
        <f>IF(B63="","",VLOOKUP(B63,Jungen,4))</f>
        <v>WH</v>
      </c>
      <c r="G63" s="11">
        <f>IF(I67="",0,I67)</f>
        <v>0</v>
      </c>
      <c r="H63" s="15" t="s">
        <v>9</v>
      </c>
      <c r="I63" s="31">
        <f>IF(G67="",0,G67)</f>
        <v>3</v>
      </c>
      <c r="J63" s="11">
        <f>IF(I71="",0,I71)</f>
        <v>2</v>
      </c>
      <c r="K63" s="15" t="s">
        <v>9</v>
      </c>
      <c r="L63" s="31">
        <f>IF(G71="",0,G71)</f>
        <v>3</v>
      </c>
      <c r="M63" s="11">
        <f>IF(I74="",0,I74)</f>
        <v>3</v>
      </c>
      <c r="N63" s="15" t="s">
        <v>9</v>
      </c>
      <c r="O63" s="31">
        <f>IF(G74="",0,G74)</f>
        <v>0</v>
      </c>
      <c r="P63" s="16"/>
      <c r="Q63" s="21"/>
      <c r="R63" s="32"/>
      <c r="S63" s="95">
        <f>IF(J63=3,1,0)+IF(M63=3,1,0)+IF(G63=3,1,0)</f>
        <v>1</v>
      </c>
      <c r="T63" s="18" t="s">
        <v>9</v>
      </c>
      <c r="U63" s="96">
        <f>IF(L63=3,1,0)+IF(O63=3,1,0)+IF(I63=3,1,0)</f>
        <v>2</v>
      </c>
      <c r="V63" s="97">
        <f>G63+J63+M63+P63</f>
        <v>5</v>
      </c>
      <c r="W63" s="18" t="s">
        <v>9</v>
      </c>
      <c r="X63" s="96">
        <f>I63+L63+O63+R63</f>
        <v>6</v>
      </c>
      <c r="Y63" s="248">
        <f>COUNTIF(AC63:AE63,"&lt;0")+1</f>
        <v>3</v>
      </c>
      <c r="Z63" s="249"/>
      <c r="AA63" s="250"/>
      <c r="AB63" s="12">
        <f>100*S63-100*U63+V63-X63</f>
        <v>-101</v>
      </c>
      <c r="AC63" s="12">
        <f>AB63-AB60</f>
        <v>-205</v>
      </c>
      <c r="AD63" s="12">
        <f>AB63-AB61</f>
        <v>-406</v>
      </c>
      <c r="AE63" s="19">
        <f>AB63-AB62</f>
        <v>207</v>
      </c>
      <c r="AF63" s="20"/>
      <c r="AG63" s="19"/>
    </row>
    <row r="64" ht="6.75" customHeight="1" thickBot="1"/>
    <row r="65" spans="1:33" s="23" customFormat="1" ht="13.5">
      <c r="A65" s="145" t="s">
        <v>18</v>
      </c>
      <c r="B65" s="146"/>
      <c r="C65" s="146"/>
      <c r="D65" s="147"/>
      <c r="E65" s="147"/>
      <c r="F65" s="147"/>
      <c r="G65" s="147" t="s">
        <v>19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24" s="13" customFormat="1" ht="12">
      <c r="A66" s="149" t="s">
        <v>92</v>
      </c>
      <c r="B66" s="150"/>
      <c r="C66" s="151" t="s">
        <v>24</v>
      </c>
      <c r="D66" s="152">
        <v>0.5</v>
      </c>
      <c r="E66" s="150"/>
      <c r="F66" s="153" t="s">
        <v>23</v>
      </c>
      <c r="G66" s="150"/>
      <c r="H66" s="150"/>
      <c r="I66" s="150"/>
      <c r="J66" s="251" t="s">
        <v>20</v>
      </c>
      <c r="K66" s="251"/>
      <c r="L66" s="251"/>
      <c r="M66" s="251" t="s">
        <v>25</v>
      </c>
      <c r="N66" s="251"/>
      <c r="O66" s="251"/>
      <c r="P66" s="251" t="s">
        <v>26</v>
      </c>
      <c r="Q66" s="251"/>
      <c r="R66" s="251"/>
      <c r="S66" s="251" t="s">
        <v>89</v>
      </c>
      <c r="T66" s="251"/>
      <c r="U66" s="251"/>
      <c r="V66" s="251" t="s">
        <v>90</v>
      </c>
      <c r="W66" s="251"/>
      <c r="X66" s="260"/>
    </row>
    <row r="67" spans="1:33" s="138" customFormat="1" ht="12.75">
      <c r="A67" s="154" t="s">
        <v>16</v>
      </c>
      <c r="B67" s="24">
        <f>B60</f>
        <v>59</v>
      </c>
      <c r="C67" s="78" t="str">
        <f>C60</f>
        <v>Mayer, Tom</v>
      </c>
      <c r="D67" s="24">
        <f>B63</f>
        <v>50</v>
      </c>
      <c r="E67" s="77" t="str">
        <f>C63</f>
        <v>Bechtle, Tobias</v>
      </c>
      <c r="F67" s="26">
        <v>7</v>
      </c>
      <c r="G67" s="135">
        <f>IF(J67="","",IF(J67&gt;L67,1,0)+IF(M67&gt;O67,1,0)+IF(P67&gt;R67,1,0)+IF(S67&gt;U67,1,0)+IF(V67&gt;X67,1,0))</f>
        <v>3</v>
      </c>
      <c r="H67" s="136" t="str">
        <f>IF(I67&lt;&gt;"",":","")</f>
        <v>:</v>
      </c>
      <c r="I67" s="137">
        <f>IF(L67="","",IF(L67&gt;J67,1,0)+IF(O67&gt;M67,1,0)+IF(R67&gt;P67,1,0)+IF(U67&gt;S67,1,0)+IF(X67&gt;V67,1,0))</f>
        <v>0</v>
      </c>
      <c r="J67" s="188">
        <v>11</v>
      </c>
      <c r="K67" s="136" t="str">
        <f>IF(L67&lt;&gt;"",":","")</f>
        <v>:</v>
      </c>
      <c r="L67" s="189">
        <v>6</v>
      </c>
      <c r="M67" s="188">
        <v>11</v>
      </c>
      <c r="N67" s="136" t="str">
        <f>IF(O67&lt;&gt;"",":","")</f>
        <v>:</v>
      </c>
      <c r="O67" s="189">
        <v>5</v>
      </c>
      <c r="P67" s="188">
        <v>11</v>
      </c>
      <c r="Q67" s="136" t="str">
        <f>IF(R67&lt;&gt;"",":","")</f>
        <v>:</v>
      </c>
      <c r="R67" s="190">
        <v>5</v>
      </c>
      <c r="S67" s="188"/>
      <c r="T67" s="136">
        <f>IF(U67&lt;&gt;"",":","")</f>
      </c>
      <c r="U67" s="190"/>
      <c r="V67" s="188"/>
      <c r="W67" s="136">
        <f>IF(X67&lt;&gt;"",":","")</f>
      </c>
      <c r="X67" s="191"/>
      <c r="Y67" s="5"/>
      <c r="Z67" s="5"/>
      <c r="AA67" s="5"/>
      <c r="AB67" s="5"/>
      <c r="AC67" s="5"/>
      <c r="AD67" s="5"/>
      <c r="AE67" s="5"/>
      <c r="AF67" s="5"/>
      <c r="AG67" s="5"/>
    </row>
    <row r="68" spans="1:33" s="138" customFormat="1" ht="12.75">
      <c r="A68" s="154" t="s">
        <v>17</v>
      </c>
      <c r="B68" s="24">
        <f>B61</f>
        <v>34</v>
      </c>
      <c r="C68" s="78" t="str">
        <f>C61</f>
        <v>Breitschopf, Gregor</v>
      </c>
      <c r="D68" s="24">
        <f>B62</f>
        <v>49</v>
      </c>
      <c r="E68" s="77" t="str">
        <f>C62</f>
        <v>Plog, Jason</v>
      </c>
      <c r="F68" s="30">
        <v>8</v>
      </c>
      <c r="G68" s="135">
        <f>IF(J68="","",IF(J68&gt;L68,1,0)+IF(M68&gt;O68,1,0)+IF(P68&gt;R68,1,0)+IF(S68&gt;U68,1,0)+IF(V68&gt;X68,1,0))</f>
        <v>3</v>
      </c>
      <c r="H68" s="136" t="str">
        <f>IF(I68&lt;&gt;"",":","")</f>
        <v>:</v>
      </c>
      <c r="I68" s="137">
        <f>IF(L68="","",IF(L68&gt;J68,1,0)+IF(O68&gt;M68,1,0)+IF(R68&gt;P68,1,0)+IF(U68&gt;S68,1,0)+IF(X68&gt;V68,1,0))</f>
        <v>0</v>
      </c>
      <c r="J68" s="188">
        <v>11</v>
      </c>
      <c r="K68" s="136" t="str">
        <f>IF(L68&lt;&gt;"",":","")</f>
        <v>:</v>
      </c>
      <c r="L68" s="189">
        <v>1</v>
      </c>
      <c r="M68" s="188">
        <v>11</v>
      </c>
      <c r="N68" s="136" t="str">
        <f>IF(O68&lt;&gt;"",":","")</f>
        <v>:</v>
      </c>
      <c r="O68" s="189">
        <v>7</v>
      </c>
      <c r="P68" s="188">
        <v>11</v>
      </c>
      <c r="Q68" s="136" t="str">
        <f>IF(R68&lt;&gt;"",":","")</f>
        <v>:</v>
      </c>
      <c r="R68" s="190">
        <v>3</v>
      </c>
      <c r="S68" s="188"/>
      <c r="T68" s="136">
        <f>IF(U68&lt;&gt;"",":","")</f>
      </c>
      <c r="U68" s="190"/>
      <c r="V68" s="188"/>
      <c r="W68" s="136">
        <f>IF(X68&lt;&gt;"",":","")</f>
      </c>
      <c r="X68" s="191"/>
      <c r="Y68" s="5"/>
      <c r="Z68" s="5"/>
      <c r="AA68" s="5"/>
      <c r="AB68" s="5"/>
      <c r="AC68" s="5"/>
      <c r="AD68" s="5"/>
      <c r="AE68" s="5"/>
      <c r="AF68" s="5"/>
      <c r="AG68" s="5"/>
    </row>
    <row r="69" spans="1:24" s="13" customFormat="1" ht="12">
      <c r="A69" s="149" t="s">
        <v>12</v>
      </c>
      <c r="B69" s="150"/>
      <c r="C69" s="151" t="s">
        <v>24</v>
      </c>
      <c r="D69" s="152">
        <v>0.5729166666666666</v>
      </c>
      <c r="E69" s="150"/>
      <c r="F69" s="153"/>
      <c r="G69" s="150"/>
      <c r="H69" s="150"/>
      <c r="I69" s="156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61"/>
    </row>
    <row r="70" spans="1:33" s="138" customFormat="1" ht="12.75">
      <c r="A70" s="154" t="s">
        <v>10</v>
      </c>
      <c r="B70" s="24">
        <f>B60</f>
        <v>59</v>
      </c>
      <c r="C70" s="78" t="str">
        <f>C60</f>
        <v>Mayer, Tom</v>
      </c>
      <c r="D70" s="24">
        <f>B62</f>
        <v>49</v>
      </c>
      <c r="E70" s="77" t="str">
        <f>C62</f>
        <v>Plog, Jason</v>
      </c>
      <c r="F70" s="26">
        <v>7</v>
      </c>
      <c r="G70" s="135">
        <f>IF(J70="","",IF(J70&gt;L70,1,0)+IF(M70&gt;O70,1,0)+IF(P70&gt;R70,1,0)+IF(S70&gt;U70,1,0)+IF(V70&gt;X70,1,0))</f>
        <v>3</v>
      </c>
      <c r="H70" s="136" t="str">
        <f>IF(I70&lt;&gt;"",":","")</f>
        <v>:</v>
      </c>
      <c r="I70" s="137">
        <f>IF(L70="","",IF(L70&gt;J70,1,0)+IF(O70&gt;M70,1,0)+IF(R70&gt;P70,1,0)+IF(U70&gt;S70,1,0)+IF(X70&gt;V70,1,0))</f>
        <v>1</v>
      </c>
      <c r="J70" s="188">
        <v>11</v>
      </c>
      <c r="K70" s="136" t="str">
        <f>IF(L70&lt;&gt;"",":","")</f>
        <v>:</v>
      </c>
      <c r="L70" s="189">
        <v>8</v>
      </c>
      <c r="M70" s="188">
        <v>9</v>
      </c>
      <c r="N70" s="136" t="str">
        <f>IF(O70&lt;&gt;"",":","")</f>
        <v>:</v>
      </c>
      <c r="O70" s="189">
        <v>11</v>
      </c>
      <c r="P70" s="188">
        <v>11</v>
      </c>
      <c r="Q70" s="136" t="str">
        <f>IF(R70&lt;&gt;"",":","")</f>
        <v>:</v>
      </c>
      <c r="R70" s="190">
        <v>9</v>
      </c>
      <c r="S70" s="188">
        <v>12</v>
      </c>
      <c r="T70" s="136" t="str">
        <f>IF(U70&lt;&gt;"",":","")</f>
        <v>:</v>
      </c>
      <c r="U70" s="190">
        <v>10</v>
      </c>
      <c r="V70" s="188"/>
      <c r="W70" s="136">
        <f>IF(X70&lt;&gt;"",":","")</f>
      </c>
      <c r="X70" s="191"/>
      <c r="Y70" s="5"/>
      <c r="Z70" s="5"/>
      <c r="AA70" s="5"/>
      <c r="AB70" s="5"/>
      <c r="AC70" s="5"/>
      <c r="AD70" s="5"/>
      <c r="AE70" s="5"/>
      <c r="AF70" s="5"/>
      <c r="AG70" s="5"/>
    </row>
    <row r="71" spans="1:33" s="138" customFormat="1" ht="12.75">
      <c r="A71" s="154" t="s">
        <v>14</v>
      </c>
      <c r="B71" s="24">
        <f>B61</f>
        <v>34</v>
      </c>
      <c r="C71" s="78" t="str">
        <f>C61</f>
        <v>Breitschopf, Gregor</v>
      </c>
      <c r="D71" s="24">
        <f>B63</f>
        <v>50</v>
      </c>
      <c r="E71" s="77" t="str">
        <f>C63</f>
        <v>Bechtle, Tobias</v>
      </c>
      <c r="F71" s="30">
        <v>8</v>
      </c>
      <c r="G71" s="135">
        <f>IF(J71="","",IF(J71&gt;L71,1,0)+IF(M71&gt;O71,1,0)+IF(P71&gt;R71,1,0)+IF(S71&gt;U71,1,0)+IF(V71&gt;X71,1,0))</f>
        <v>3</v>
      </c>
      <c r="H71" s="136" t="str">
        <f>IF(I71&lt;&gt;"",":","")</f>
        <v>:</v>
      </c>
      <c r="I71" s="137">
        <f>IF(L71="","",IF(L71&gt;J71,1,0)+IF(O71&gt;M71,1,0)+IF(R71&gt;P71,1,0)+IF(U71&gt;S71,1,0)+IF(X71&gt;V71,1,0))</f>
        <v>2</v>
      </c>
      <c r="J71" s="188">
        <v>11</v>
      </c>
      <c r="K71" s="136" t="str">
        <f>IF(L71&lt;&gt;"",":","")</f>
        <v>:</v>
      </c>
      <c r="L71" s="189">
        <v>9</v>
      </c>
      <c r="M71" s="188">
        <v>11</v>
      </c>
      <c r="N71" s="136" t="str">
        <f>IF(O71&lt;&gt;"",":","")</f>
        <v>:</v>
      </c>
      <c r="O71" s="189">
        <v>8</v>
      </c>
      <c r="P71" s="188">
        <v>10</v>
      </c>
      <c r="Q71" s="136" t="str">
        <f>IF(R71&lt;&gt;"",":","")</f>
        <v>:</v>
      </c>
      <c r="R71" s="190">
        <v>12</v>
      </c>
      <c r="S71" s="188">
        <v>10</v>
      </c>
      <c r="T71" s="136" t="str">
        <f>IF(U71&lt;&gt;"",":","")</f>
        <v>:</v>
      </c>
      <c r="U71" s="190">
        <v>12</v>
      </c>
      <c r="V71" s="188">
        <v>11</v>
      </c>
      <c r="W71" s="136" t="str">
        <f>IF(X71&lt;&gt;"",":","")</f>
        <v>:</v>
      </c>
      <c r="X71" s="191">
        <v>5</v>
      </c>
      <c r="Y71" s="5"/>
      <c r="Z71" s="5"/>
      <c r="AA71" s="5"/>
      <c r="AB71" s="5"/>
      <c r="AC71" s="5"/>
      <c r="AD71" s="5"/>
      <c r="AE71" s="5"/>
      <c r="AF71" s="5"/>
      <c r="AG71" s="5"/>
    </row>
    <row r="72" spans="1:24" s="13" customFormat="1" ht="12">
      <c r="A72" s="149" t="s">
        <v>15</v>
      </c>
      <c r="B72" s="150"/>
      <c r="C72" s="151" t="s">
        <v>24</v>
      </c>
      <c r="D72" s="152">
        <v>0.6458333333333334</v>
      </c>
      <c r="E72" s="150"/>
      <c r="F72" s="153"/>
      <c r="G72" s="150"/>
      <c r="H72" s="150"/>
      <c r="I72" s="156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61"/>
    </row>
    <row r="73" spans="1:33" s="138" customFormat="1" ht="12.75">
      <c r="A73" s="154" t="s">
        <v>13</v>
      </c>
      <c r="B73" s="24">
        <f>B60</f>
        <v>59</v>
      </c>
      <c r="C73" s="78" t="str">
        <f>C60</f>
        <v>Mayer, Tom</v>
      </c>
      <c r="D73" s="24">
        <f>B61</f>
        <v>34</v>
      </c>
      <c r="E73" s="77" t="str">
        <f>C61</f>
        <v>Breitschopf, Gregor</v>
      </c>
      <c r="F73" s="26">
        <v>7</v>
      </c>
      <c r="G73" s="135">
        <f>IF(J73="","",IF(J73&gt;L73,1,0)+IF(M73&gt;O73,1,0)+IF(P73&gt;R73,1,0)+IF(S73&gt;U73,1,0)+IF(V73&gt;X73,1,0))</f>
        <v>2</v>
      </c>
      <c r="H73" s="136" t="str">
        <f>IF(I73&lt;&gt;"",":","")</f>
        <v>:</v>
      </c>
      <c r="I73" s="137">
        <f>IF(L73="","",IF(L73&gt;J73,1,0)+IF(O73&gt;M73,1,0)+IF(R73&gt;P73,1,0)+IF(U73&gt;S73,1,0)+IF(X73&gt;V73,1,0))</f>
        <v>3</v>
      </c>
      <c r="J73" s="188">
        <v>11</v>
      </c>
      <c r="K73" s="136" t="str">
        <f>IF(L73&lt;&gt;"",":","")</f>
        <v>:</v>
      </c>
      <c r="L73" s="189">
        <v>13</v>
      </c>
      <c r="M73" s="188">
        <v>8</v>
      </c>
      <c r="N73" s="136" t="str">
        <f>IF(O73&lt;&gt;"",":","")</f>
        <v>:</v>
      </c>
      <c r="O73" s="189">
        <v>11</v>
      </c>
      <c r="P73" s="188">
        <v>11</v>
      </c>
      <c r="Q73" s="136" t="str">
        <f>IF(R73&lt;&gt;"",":","")</f>
        <v>:</v>
      </c>
      <c r="R73" s="190">
        <v>6</v>
      </c>
      <c r="S73" s="188">
        <v>12</v>
      </c>
      <c r="T73" s="136" t="str">
        <f>IF(U73&lt;&gt;"",":","")</f>
        <v>:</v>
      </c>
      <c r="U73" s="190">
        <v>10</v>
      </c>
      <c r="V73" s="188">
        <v>12</v>
      </c>
      <c r="W73" s="136" t="str">
        <f>IF(X73&lt;&gt;"",":","")</f>
        <v>:</v>
      </c>
      <c r="X73" s="191">
        <v>14</v>
      </c>
      <c r="Y73" s="5"/>
      <c r="Z73" s="5"/>
      <c r="AA73" s="5"/>
      <c r="AB73" s="5"/>
      <c r="AC73" s="5"/>
      <c r="AD73" s="5"/>
      <c r="AE73" s="5"/>
      <c r="AF73" s="5"/>
      <c r="AG73" s="5"/>
    </row>
    <row r="74" spans="1:33" s="138" customFormat="1" ht="13.5" thickBot="1">
      <c r="A74" s="192" t="s">
        <v>11</v>
      </c>
      <c r="B74" s="158">
        <f>B62</f>
        <v>49</v>
      </c>
      <c r="C74" s="159" t="str">
        <f>C62</f>
        <v>Plog, Jason</v>
      </c>
      <c r="D74" s="158">
        <f>B63</f>
        <v>50</v>
      </c>
      <c r="E74" s="161" t="str">
        <f>C63</f>
        <v>Bechtle, Tobias</v>
      </c>
      <c r="F74" s="162">
        <v>8</v>
      </c>
      <c r="G74" s="193">
        <f>IF(J74="","",IF(J74&gt;L74,1,0)+IF(M74&gt;O74,1,0)+IF(P74&gt;R74,1,0)+IF(S74&gt;U74,1,0)+IF(V74&gt;X74,1,0))</f>
        <v>0</v>
      </c>
      <c r="H74" s="194" t="str">
        <f>IF(I74&lt;&gt;"",":","")</f>
        <v>:</v>
      </c>
      <c r="I74" s="195">
        <f>IF(L74="","",IF(L74&gt;J74,1,0)+IF(O74&gt;M74,1,0)+IF(R74&gt;P74,1,0)+IF(U74&gt;S74,1,0)+IF(X74&gt;V74,1,0))</f>
        <v>3</v>
      </c>
      <c r="J74" s="196">
        <v>11</v>
      </c>
      <c r="K74" s="194" t="str">
        <f>IF(L74&lt;&gt;"",":","")</f>
        <v>:</v>
      </c>
      <c r="L74" s="197">
        <v>13</v>
      </c>
      <c r="M74" s="196">
        <v>6</v>
      </c>
      <c r="N74" s="194" t="str">
        <f>IF(O74&lt;&gt;"",":","")</f>
        <v>:</v>
      </c>
      <c r="O74" s="197">
        <v>11</v>
      </c>
      <c r="P74" s="196">
        <v>9</v>
      </c>
      <c r="Q74" s="194" t="str">
        <f>IF(R74&lt;&gt;"",":","")</f>
        <v>:</v>
      </c>
      <c r="R74" s="198">
        <v>11</v>
      </c>
      <c r="S74" s="196"/>
      <c r="T74" s="194">
        <f>IF(U74&lt;&gt;"",":","")</f>
      </c>
      <c r="U74" s="198"/>
      <c r="V74" s="196"/>
      <c r="W74" s="194">
        <f>IF(X74&lt;&gt;"",":","")</f>
      </c>
      <c r="X74" s="199"/>
      <c r="Y74" s="5"/>
      <c r="Z74" s="5"/>
      <c r="AA74" s="5"/>
      <c r="AB74" s="5"/>
      <c r="AC74" s="5"/>
      <c r="AD74" s="5"/>
      <c r="AE74" s="5"/>
      <c r="AF74" s="5"/>
      <c r="AG74" s="5"/>
    </row>
  </sheetData>
  <sheetProtection sheet="1" formatCells="0" formatColumns="0" selectLockedCells="1"/>
  <mergeCells count="122">
    <mergeCell ref="C45:D45"/>
    <mergeCell ref="C60:D60"/>
    <mergeCell ref="A58:C58"/>
    <mergeCell ref="D58:F58"/>
    <mergeCell ref="J72:L72"/>
    <mergeCell ref="M72:O72"/>
    <mergeCell ref="P72:R72"/>
    <mergeCell ref="C61:D61"/>
    <mergeCell ref="C62:D62"/>
    <mergeCell ref="C63:D63"/>
    <mergeCell ref="P66:R66"/>
    <mergeCell ref="P69:R69"/>
    <mergeCell ref="G59:I59"/>
    <mergeCell ref="J59:L59"/>
    <mergeCell ref="J69:L69"/>
    <mergeCell ref="M69:O69"/>
    <mergeCell ref="Y63:AA63"/>
    <mergeCell ref="J66:L66"/>
    <mergeCell ref="M66:O66"/>
    <mergeCell ref="Y62:AA62"/>
    <mergeCell ref="J51:L51"/>
    <mergeCell ref="M51:O51"/>
    <mergeCell ref="M59:O59"/>
    <mergeCell ref="P51:R51"/>
    <mergeCell ref="J54:L54"/>
    <mergeCell ref="M54:O54"/>
    <mergeCell ref="P54:R54"/>
    <mergeCell ref="Y61:AA61"/>
    <mergeCell ref="P59:R59"/>
    <mergeCell ref="Y59:AA59"/>
    <mergeCell ref="Y43:AA43"/>
    <mergeCell ref="Y44:AA44"/>
    <mergeCell ref="Y45:AA45"/>
    <mergeCell ref="Y60:AA60"/>
    <mergeCell ref="J48:L48"/>
    <mergeCell ref="S48:U48"/>
    <mergeCell ref="V48:X48"/>
    <mergeCell ref="M48:O48"/>
    <mergeCell ref="P48:R48"/>
    <mergeCell ref="A40:C40"/>
    <mergeCell ref="D40:F40"/>
    <mergeCell ref="G41:I41"/>
    <mergeCell ref="C43:D43"/>
    <mergeCell ref="C44:D44"/>
    <mergeCell ref="Y42:AA42"/>
    <mergeCell ref="C42:D42"/>
    <mergeCell ref="J41:L41"/>
    <mergeCell ref="M41:O41"/>
    <mergeCell ref="P41:R41"/>
    <mergeCell ref="Y41:AA41"/>
    <mergeCell ref="C26:D26"/>
    <mergeCell ref="Y26:AA26"/>
    <mergeCell ref="J33:L33"/>
    <mergeCell ref="M33:O33"/>
    <mergeCell ref="P33:R33"/>
    <mergeCell ref="Y27:AA27"/>
    <mergeCell ref="S30:U30"/>
    <mergeCell ref="V30:X30"/>
    <mergeCell ref="V33:X33"/>
    <mergeCell ref="J36:L36"/>
    <mergeCell ref="M36:O36"/>
    <mergeCell ref="P36:R36"/>
    <mergeCell ref="C27:D27"/>
    <mergeCell ref="J30:L30"/>
    <mergeCell ref="M30:O30"/>
    <mergeCell ref="P30:R30"/>
    <mergeCell ref="C25:D25"/>
    <mergeCell ref="C24:D24"/>
    <mergeCell ref="Y24:AA24"/>
    <mergeCell ref="A22:C22"/>
    <mergeCell ref="D22:F22"/>
    <mergeCell ref="Y25:AA25"/>
    <mergeCell ref="M23:O23"/>
    <mergeCell ref="P23:R23"/>
    <mergeCell ref="Y23:AA23"/>
    <mergeCell ref="V12:X12"/>
    <mergeCell ref="P5:R5"/>
    <mergeCell ref="J18:L18"/>
    <mergeCell ref="G23:I23"/>
    <mergeCell ref="J23:L23"/>
    <mergeCell ref="J5:L5"/>
    <mergeCell ref="Y5:AA5"/>
    <mergeCell ref="M5:O5"/>
    <mergeCell ref="Y6:AA6"/>
    <mergeCell ref="A1:AA1"/>
    <mergeCell ref="J12:L12"/>
    <mergeCell ref="M12:O12"/>
    <mergeCell ref="P12:R12"/>
    <mergeCell ref="A4:C4"/>
    <mergeCell ref="C9:D9"/>
    <mergeCell ref="D4:F4"/>
    <mergeCell ref="Y9:AA9"/>
    <mergeCell ref="S12:U12"/>
    <mergeCell ref="G5:I5"/>
    <mergeCell ref="C6:D6"/>
    <mergeCell ref="C7:D7"/>
    <mergeCell ref="C8:D8"/>
    <mergeCell ref="S18:U18"/>
    <mergeCell ref="M15:O15"/>
    <mergeCell ref="S15:U15"/>
    <mergeCell ref="P15:R15"/>
    <mergeCell ref="M18:O18"/>
    <mergeCell ref="P18:R18"/>
    <mergeCell ref="J15:L15"/>
    <mergeCell ref="A2:AA2"/>
    <mergeCell ref="S69:U69"/>
    <mergeCell ref="V69:X69"/>
    <mergeCell ref="Y7:AA7"/>
    <mergeCell ref="Y8:AA8"/>
    <mergeCell ref="S33:U33"/>
    <mergeCell ref="V15:X15"/>
    <mergeCell ref="V18:X18"/>
    <mergeCell ref="S36:U36"/>
    <mergeCell ref="V36:X36"/>
    <mergeCell ref="S72:U72"/>
    <mergeCell ref="V72:X72"/>
    <mergeCell ref="S51:U51"/>
    <mergeCell ref="V51:X51"/>
    <mergeCell ref="S54:U54"/>
    <mergeCell ref="V54:X54"/>
    <mergeCell ref="S66:U66"/>
    <mergeCell ref="V66:X6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25" sqref="A25:C25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15.7109375" style="0" customWidth="1"/>
    <col min="4" max="4" width="5.7109375" style="0" customWidth="1"/>
    <col min="5" max="5" width="17.00390625" style="0" bestFit="1" customWidth="1"/>
    <col min="6" max="6" width="7.7109375" style="0" customWidth="1"/>
    <col min="7" max="7" width="3.00390625" style="0" customWidth="1"/>
    <col min="8" max="8" width="1.57421875" style="0" bestFit="1" customWidth="1"/>
    <col min="9" max="10" width="3.00390625" style="0" bestFit="1" customWidth="1"/>
    <col min="11" max="11" width="1.57421875" style="0" bestFit="1" customWidth="1"/>
    <col min="12" max="13" width="3.00390625" style="0" bestFit="1" customWidth="1"/>
    <col min="14" max="14" width="1.57421875" style="0" bestFit="1" customWidth="1"/>
    <col min="15" max="16" width="3.00390625" style="0" bestFit="1" customWidth="1"/>
    <col min="17" max="17" width="1.57421875" style="0" bestFit="1" customWidth="1"/>
    <col min="18" max="18" width="3.00390625" style="0" bestFit="1" customWidth="1"/>
    <col min="19" max="19" width="3.00390625" style="0" customWidth="1"/>
    <col min="20" max="20" width="1.57421875" style="0" customWidth="1"/>
    <col min="21" max="22" width="3.00390625" style="0" customWidth="1"/>
    <col min="23" max="23" width="1.57421875" style="0" customWidth="1"/>
    <col min="24" max="24" width="3.00390625" style="0" bestFit="1" customWidth="1"/>
    <col min="25" max="25" width="2.140625" style="0" customWidth="1"/>
    <col min="26" max="26" width="0.85546875" style="0" customWidth="1"/>
    <col min="27" max="27" width="2.140625" style="0" customWidth="1"/>
    <col min="28" max="31" width="5.7109375" style="0" hidden="1" customWidth="1"/>
    <col min="32" max="32" width="5.7109375" style="0" customWidth="1"/>
    <col min="33" max="33" width="1.7109375" style="0" customWidth="1"/>
    <col min="34" max="34" width="2.140625" style="0" customWidth="1"/>
    <col min="35" max="35" width="0.71875" style="0" customWidth="1"/>
    <col min="36" max="37" width="2.140625" style="0" customWidth="1"/>
    <col min="38" max="38" width="0.71875" style="0" customWidth="1"/>
    <col min="39" max="40" width="2.140625" style="0" customWidth="1"/>
    <col min="41" max="41" width="0.71875" style="0" customWidth="1"/>
    <col min="42" max="42" width="2.140625" style="0" customWidth="1"/>
  </cols>
  <sheetData>
    <row r="1" spans="1:27" ht="21">
      <c r="A1" s="262" t="str">
        <f>Datenblatt!A1</f>
        <v>14. Baden-Württembergische Einzelmeisterschaften der Jugend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21">
      <c r="A2" s="262" t="str">
        <f>Datenblatt!A2</f>
        <v>am 12./13. Dezember 2009 in Balingen / TTVWH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34" ht="4.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6" ht="15" customHeight="1">
      <c r="A4" s="252" t="str">
        <f>Datenblatt!G4</f>
        <v>Jungen U15</v>
      </c>
      <c r="B4" s="252"/>
      <c r="C4" s="252"/>
      <c r="D4" s="253" t="s">
        <v>68</v>
      </c>
      <c r="E4" s="253"/>
      <c r="F4" s="253"/>
    </row>
    <row r="5" spans="1:33" ht="12.75">
      <c r="A5" s="177"/>
      <c r="B5" s="175" t="s">
        <v>22</v>
      </c>
      <c r="C5" s="175" t="s">
        <v>0</v>
      </c>
      <c r="D5" s="175"/>
      <c r="E5" s="175" t="s">
        <v>1</v>
      </c>
      <c r="F5" s="176" t="s">
        <v>21</v>
      </c>
      <c r="G5" s="257" t="s">
        <v>2</v>
      </c>
      <c r="H5" s="258"/>
      <c r="I5" s="259"/>
      <c r="J5" s="257" t="s">
        <v>3</v>
      </c>
      <c r="K5" s="258"/>
      <c r="L5" s="259"/>
      <c r="M5" s="257" t="s">
        <v>4</v>
      </c>
      <c r="N5" s="258"/>
      <c r="O5" s="259"/>
      <c r="P5" s="257" t="s">
        <v>5</v>
      </c>
      <c r="Q5" s="258"/>
      <c r="R5" s="259"/>
      <c r="S5" s="1"/>
      <c r="T5" s="2" t="s">
        <v>6</v>
      </c>
      <c r="U5" s="3"/>
      <c r="V5" s="1"/>
      <c r="W5" s="2" t="s">
        <v>7</v>
      </c>
      <c r="X5" s="2"/>
      <c r="Y5" s="254" t="s">
        <v>8</v>
      </c>
      <c r="Z5" s="255"/>
      <c r="AA5" s="256"/>
      <c r="AE5" s="4"/>
      <c r="AF5" s="4"/>
      <c r="AG5" s="4"/>
    </row>
    <row r="6" spans="1:33" s="12" customFormat="1" ht="16.5">
      <c r="A6" s="14" t="s">
        <v>2</v>
      </c>
      <c r="B6" s="174">
        <v>47</v>
      </c>
      <c r="C6" s="245" t="str">
        <f>IF(B6="","",VLOOKUP(B6,Jungen,2))</f>
        <v>Luchner, Lukas</v>
      </c>
      <c r="D6" s="246"/>
      <c r="E6" s="118" t="str">
        <f>IF(B6="","",VLOOKUP(B6,Jungen,3))</f>
        <v>FT 1844 Freiburg</v>
      </c>
      <c r="F6" s="15" t="str">
        <f>IF(B6="","",VLOOKUP(B6,Jungen,4))</f>
        <v>SB</v>
      </c>
      <c r="G6" s="16"/>
      <c r="H6" s="17"/>
      <c r="I6" s="17"/>
      <c r="J6" s="11">
        <f>IF(G19="",0,G19)</f>
        <v>3</v>
      </c>
      <c r="K6" s="15" t="s">
        <v>9</v>
      </c>
      <c r="L6" s="31">
        <f>IF(I19="",0,I19)</f>
        <v>0</v>
      </c>
      <c r="M6" s="11">
        <f>IF(G16="",0,G16)</f>
        <v>3</v>
      </c>
      <c r="N6" s="15" t="s">
        <v>9</v>
      </c>
      <c r="O6" s="31">
        <f>IF(I16="",0,I16)</f>
        <v>0</v>
      </c>
      <c r="P6" s="11">
        <f>IF(G13="",0,G13)</f>
        <v>3</v>
      </c>
      <c r="Q6" s="15" t="s">
        <v>9</v>
      </c>
      <c r="R6" s="31">
        <f>IF(I13="",0,I13)</f>
        <v>1</v>
      </c>
      <c r="S6" s="95">
        <f>IF(J6=3,1,0)+IF(M6=3,1,0)+IF(P6=3,1,0)</f>
        <v>3</v>
      </c>
      <c r="T6" s="18" t="s">
        <v>9</v>
      </c>
      <c r="U6" s="96">
        <f>IF(L6=3,1,0)+IF(O6=3,1,0)+IF(R6=3,1,0)</f>
        <v>0</v>
      </c>
      <c r="V6" s="97">
        <f>G6+J6+M6+P6</f>
        <v>9</v>
      </c>
      <c r="W6" s="18" t="s">
        <v>9</v>
      </c>
      <c r="X6" s="96">
        <f>I6+L6+O6+R6</f>
        <v>1</v>
      </c>
      <c r="Y6" s="248">
        <f>COUNTIF(AC6:AE6,"&lt;0")+1</f>
        <v>1</v>
      </c>
      <c r="Z6" s="249"/>
      <c r="AA6" s="250"/>
      <c r="AB6" s="12">
        <f>100*S6-100*U6+V6-X6</f>
        <v>308</v>
      </c>
      <c r="AC6" s="12">
        <f>AB6-AB7</f>
        <v>413</v>
      </c>
      <c r="AD6" s="12">
        <f>AB6-AB8</f>
        <v>410</v>
      </c>
      <c r="AE6" s="19">
        <f>AB6-AB9</f>
        <v>409</v>
      </c>
      <c r="AF6" s="20"/>
      <c r="AG6" s="19"/>
    </row>
    <row r="7" spans="1:33" s="12" customFormat="1" ht="16.5">
      <c r="A7" s="14" t="s">
        <v>3</v>
      </c>
      <c r="B7" s="174">
        <v>42</v>
      </c>
      <c r="C7" s="245" t="str">
        <f>IF(B7="","",VLOOKUP(B7,Jungen,2))</f>
        <v>Fock, Julian</v>
      </c>
      <c r="D7" s="246"/>
      <c r="E7" s="118" t="str">
        <f>IF(B7="","",VLOOKUP(B7,Jungen,3))</f>
        <v>TTG Ulm</v>
      </c>
      <c r="F7" s="15" t="str">
        <f>IF(B7="","",VLOOKUP(B7,Jungen,4))</f>
        <v>SB</v>
      </c>
      <c r="G7" s="11">
        <f>IF(I19="",0,I19)</f>
        <v>0</v>
      </c>
      <c r="H7" s="15" t="s">
        <v>9</v>
      </c>
      <c r="I7" s="31">
        <f>IF(G19="",0,G19)</f>
        <v>3</v>
      </c>
      <c r="J7" s="16"/>
      <c r="K7" s="17"/>
      <c r="L7" s="32"/>
      <c r="M7" s="11">
        <f>IF(G14="",0,G14)</f>
        <v>0</v>
      </c>
      <c r="N7" s="15" t="s">
        <v>9</v>
      </c>
      <c r="O7" s="31">
        <f>IF(I14="",0,I14)</f>
        <v>3</v>
      </c>
      <c r="P7" s="11">
        <f>IF(G17="",0,G17)</f>
        <v>3</v>
      </c>
      <c r="Q7" s="15" t="s">
        <v>9</v>
      </c>
      <c r="R7" s="31">
        <f>IF(I17="",0,I17)</f>
        <v>2</v>
      </c>
      <c r="S7" s="95">
        <f>IF(G7=3,1,0)+IF(M7=3,1,0)+IF(P7=3,1,0)</f>
        <v>1</v>
      </c>
      <c r="T7" s="18" t="s">
        <v>9</v>
      </c>
      <c r="U7" s="96">
        <f>IF(I7=3,1,0)+IF(O7=3,1,0)+IF(R7=3,1,0)</f>
        <v>2</v>
      </c>
      <c r="V7" s="97">
        <f>G7+J7+M7+P7</f>
        <v>3</v>
      </c>
      <c r="W7" s="18" t="s">
        <v>9</v>
      </c>
      <c r="X7" s="96">
        <f>I7+L7+O7+R7</f>
        <v>8</v>
      </c>
      <c r="Y7" s="248">
        <f>COUNTIF(AC7:AE7,"&lt;0")+1</f>
        <v>4</v>
      </c>
      <c r="Z7" s="249"/>
      <c r="AA7" s="250"/>
      <c r="AB7" s="12">
        <f>100*S7-100*U7+V7-X7</f>
        <v>-105</v>
      </c>
      <c r="AC7" s="12">
        <f>AB7-AB6</f>
        <v>-413</v>
      </c>
      <c r="AD7" s="12">
        <f>AB7-AB8</f>
        <v>-3</v>
      </c>
      <c r="AE7" s="19">
        <f>AB7-AB9</f>
        <v>-4</v>
      </c>
      <c r="AF7" s="20"/>
      <c r="AG7" s="19"/>
    </row>
    <row r="8" spans="1:33" s="12" customFormat="1" ht="16.5">
      <c r="A8" s="14" t="s">
        <v>4</v>
      </c>
      <c r="B8" s="174">
        <v>39</v>
      </c>
      <c r="C8" s="245" t="str">
        <f>IF(B8="","",VLOOKUP(B8,Jungen,2))</f>
        <v>Maier, Dominik</v>
      </c>
      <c r="D8" s="246"/>
      <c r="E8" s="118" t="str">
        <f>IF(B8="","",VLOOKUP(B8,Jungen,3))</f>
        <v>TTC SG St. Ilgen</v>
      </c>
      <c r="F8" s="15" t="str">
        <f>IF(B8="","",VLOOKUP(B8,Jungen,4))</f>
        <v>BD</v>
      </c>
      <c r="G8" s="11">
        <f>IF(I16="",0,I16)</f>
        <v>0</v>
      </c>
      <c r="H8" s="15" t="s">
        <v>9</v>
      </c>
      <c r="I8" s="31">
        <f>IF(G16="",0,G16)</f>
        <v>3</v>
      </c>
      <c r="J8" s="11">
        <f>IF(I14="",0,I14)</f>
        <v>3</v>
      </c>
      <c r="K8" s="15" t="s">
        <v>9</v>
      </c>
      <c r="L8" s="31">
        <f>IF(G14="",0,G14)</f>
        <v>0</v>
      </c>
      <c r="M8" s="16"/>
      <c r="N8" s="21"/>
      <c r="O8" s="32"/>
      <c r="P8" s="11">
        <f>IF(G20="",0,G20)</f>
        <v>1</v>
      </c>
      <c r="Q8" s="15" t="s">
        <v>9</v>
      </c>
      <c r="R8" s="31">
        <f>IF(I20="",0,I20)</f>
        <v>3</v>
      </c>
      <c r="S8" s="95">
        <f>IF(J8=3,1,0)+IF(G8=3,1,0)+IF(P8=3,1,0)</f>
        <v>1</v>
      </c>
      <c r="T8" s="18" t="s">
        <v>9</v>
      </c>
      <c r="U8" s="96">
        <f>IF(L8=3,1,0)+IF(I8=3,1,0)+IF(R8=3,1,0)</f>
        <v>2</v>
      </c>
      <c r="V8" s="97">
        <f>G8+J8+M8+P8</f>
        <v>4</v>
      </c>
      <c r="W8" s="18" t="s">
        <v>9</v>
      </c>
      <c r="X8" s="96">
        <f>I8+L8+O8+R8</f>
        <v>6</v>
      </c>
      <c r="Y8" s="248">
        <f>COUNTIF(AC8:AE8,"&lt;0")+1</f>
        <v>3</v>
      </c>
      <c r="Z8" s="249"/>
      <c r="AA8" s="250"/>
      <c r="AB8" s="12">
        <f>100*S8-100*U8+V8-X8</f>
        <v>-102</v>
      </c>
      <c r="AC8" s="12">
        <f>AB8-AB6</f>
        <v>-410</v>
      </c>
      <c r="AD8" s="12">
        <f>AB8-AB7</f>
        <v>3</v>
      </c>
      <c r="AE8" s="19">
        <f>AB8-AB9</f>
        <v>-1</v>
      </c>
      <c r="AF8" s="20"/>
      <c r="AG8" s="19"/>
    </row>
    <row r="9" spans="1:33" s="12" customFormat="1" ht="16.5">
      <c r="A9" s="14" t="s">
        <v>5</v>
      </c>
      <c r="B9" s="174">
        <v>57</v>
      </c>
      <c r="C9" s="245" t="str">
        <f>IF(B9="","",VLOOKUP(B9,Jungen,2))</f>
        <v>Hoffmann, Rudolf</v>
      </c>
      <c r="D9" s="246"/>
      <c r="E9" s="118" t="str">
        <f>IF(B9="","",VLOOKUP(B9,Jungen,3))</f>
        <v>SV Rosenfeld</v>
      </c>
      <c r="F9" s="15" t="str">
        <f>IF(B9="","",VLOOKUP(B9,Jungen,4))</f>
        <v>WH</v>
      </c>
      <c r="G9" s="11">
        <f>IF(I13="",0,I13)</f>
        <v>1</v>
      </c>
      <c r="H9" s="15" t="s">
        <v>9</v>
      </c>
      <c r="I9" s="31">
        <f>IF(G13="",0,G13)</f>
        <v>3</v>
      </c>
      <c r="J9" s="11">
        <f>IF(I17="",0,I17)</f>
        <v>2</v>
      </c>
      <c r="K9" s="15" t="s">
        <v>9</v>
      </c>
      <c r="L9" s="31">
        <f>IF(G17="",0,G17)</f>
        <v>3</v>
      </c>
      <c r="M9" s="11">
        <f>IF(I20="",0,I20)</f>
        <v>3</v>
      </c>
      <c r="N9" s="15" t="s">
        <v>9</v>
      </c>
      <c r="O9" s="31">
        <f>IF(G20="",0,G20)</f>
        <v>1</v>
      </c>
      <c r="P9" s="16"/>
      <c r="Q9" s="21"/>
      <c r="R9" s="32"/>
      <c r="S9" s="95">
        <f>IF(J9=3,1,0)+IF(M9=3,1,0)+IF(G9=3,1,0)</f>
        <v>1</v>
      </c>
      <c r="T9" s="18" t="s">
        <v>9</v>
      </c>
      <c r="U9" s="96">
        <f>IF(L9=3,1,0)+IF(O9=3,1,0)+IF(I9=3,1,0)</f>
        <v>2</v>
      </c>
      <c r="V9" s="97">
        <f>G9+J9+M9+P9</f>
        <v>6</v>
      </c>
      <c r="W9" s="18" t="s">
        <v>9</v>
      </c>
      <c r="X9" s="96">
        <f>I9+L9+O9+R9</f>
        <v>7</v>
      </c>
      <c r="Y9" s="248">
        <f>COUNTIF(AC9:AE9,"&lt;0")+1</f>
        <v>2</v>
      </c>
      <c r="Z9" s="249"/>
      <c r="AA9" s="250"/>
      <c r="AB9" s="12">
        <f>100*S9-100*U9+V9-X9</f>
        <v>-101</v>
      </c>
      <c r="AC9" s="12">
        <f>AB9-AB6</f>
        <v>-409</v>
      </c>
      <c r="AD9" s="12">
        <f>AB9-AB7</f>
        <v>4</v>
      </c>
      <c r="AE9" s="19">
        <f>AB9-AB8</f>
        <v>1</v>
      </c>
      <c r="AF9" s="20"/>
      <c r="AG9" s="19"/>
    </row>
    <row r="10" ht="12.75" customHeight="1" thickBot="1"/>
    <row r="11" spans="1:33" s="23" customFormat="1" ht="13.5">
      <c r="A11" s="145" t="s">
        <v>18</v>
      </c>
      <c r="B11" s="146"/>
      <c r="C11" s="146"/>
      <c r="D11" s="147"/>
      <c r="E11" s="147"/>
      <c r="F11" s="147"/>
      <c r="G11" s="147" t="s">
        <v>19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4" s="13" customFormat="1" ht="12">
      <c r="A12" s="149" t="s">
        <v>92</v>
      </c>
      <c r="B12" s="150"/>
      <c r="C12" s="151" t="s">
        <v>24</v>
      </c>
      <c r="D12" s="152">
        <v>0.5</v>
      </c>
      <c r="E12" s="150"/>
      <c r="F12" s="153" t="s">
        <v>23</v>
      </c>
      <c r="G12" s="150"/>
      <c r="H12" s="150"/>
      <c r="I12" s="150"/>
      <c r="J12" s="251" t="s">
        <v>20</v>
      </c>
      <c r="K12" s="251"/>
      <c r="L12" s="251"/>
      <c r="M12" s="251" t="s">
        <v>25</v>
      </c>
      <c r="N12" s="251"/>
      <c r="O12" s="251"/>
      <c r="P12" s="251" t="s">
        <v>26</v>
      </c>
      <c r="Q12" s="251"/>
      <c r="R12" s="251"/>
      <c r="S12" s="251" t="s">
        <v>89</v>
      </c>
      <c r="T12" s="251"/>
      <c r="U12" s="251"/>
      <c r="V12" s="251" t="s">
        <v>90</v>
      </c>
      <c r="W12" s="251"/>
      <c r="X12" s="260"/>
    </row>
    <row r="13" spans="1:33" s="138" customFormat="1" ht="12.75">
      <c r="A13" s="154" t="s">
        <v>16</v>
      </c>
      <c r="B13" s="24">
        <f>B6</f>
        <v>47</v>
      </c>
      <c r="C13" s="78" t="str">
        <f>C6</f>
        <v>Luchner, Lukas</v>
      </c>
      <c r="D13" s="24">
        <f>B9</f>
        <v>57</v>
      </c>
      <c r="E13" s="77" t="str">
        <f>C9</f>
        <v>Hoffmann, Rudolf</v>
      </c>
      <c r="F13" s="26">
        <v>9</v>
      </c>
      <c r="G13" s="135">
        <f>IF(J13="","",IF(J13&gt;L13,1,0)+IF(M13&gt;O13,1,0)+IF(P13&gt;R13,1,0)+IF(S13&gt;U13,1,0)+IF(V13&gt;X13,1,0))</f>
        <v>3</v>
      </c>
      <c r="H13" s="136" t="str">
        <f>IF(I13&lt;&gt;"",":","")</f>
        <v>:</v>
      </c>
      <c r="I13" s="137">
        <f>IF(L13="","",IF(L13&gt;J13,1,0)+IF(O13&gt;M13,1,0)+IF(R13&gt;P13,1,0)+IF(U13&gt;S13,1,0)+IF(X13&gt;V13,1,0))</f>
        <v>1</v>
      </c>
      <c r="J13" s="188">
        <v>15</v>
      </c>
      <c r="K13" s="136" t="str">
        <f>IF(L13&lt;&gt;"",":","")</f>
        <v>:</v>
      </c>
      <c r="L13" s="189">
        <v>13</v>
      </c>
      <c r="M13" s="188">
        <v>10</v>
      </c>
      <c r="N13" s="136" t="str">
        <f>IF(O13&lt;&gt;"",":","")</f>
        <v>:</v>
      </c>
      <c r="O13" s="189">
        <v>12</v>
      </c>
      <c r="P13" s="188">
        <v>11</v>
      </c>
      <c r="Q13" s="136" t="str">
        <f>IF(R13&lt;&gt;"",":","")</f>
        <v>:</v>
      </c>
      <c r="R13" s="190">
        <v>8</v>
      </c>
      <c r="S13" s="188">
        <v>13</v>
      </c>
      <c r="T13" s="136" t="str">
        <f>IF(U13&lt;&gt;"",":","")</f>
        <v>:</v>
      </c>
      <c r="U13" s="190">
        <v>11</v>
      </c>
      <c r="V13" s="188"/>
      <c r="W13" s="136">
        <f>IF(X13&lt;&gt;"",":","")</f>
      </c>
      <c r="X13" s="191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38" customFormat="1" ht="12.75">
      <c r="A14" s="154" t="s">
        <v>17</v>
      </c>
      <c r="B14" s="24">
        <f>B7</f>
        <v>42</v>
      </c>
      <c r="C14" s="78" t="str">
        <f>C7</f>
        <v>Fock, Julian</v>
      </c>
      <c r="D14" s="24">
        <f>B8</f>
        <v>39</v>
      </c>
      <c r="E14" s="77" t="str">
        <f>C8</f>
        <v>Maier, Dominik</v>
      </c>
      <c r="F14" s="30">
        <v>10</v>
      </c>
      <c r="G14" s="135">
        <f>IF(J14="","",IF(J14&gt;L14,1,0)+IF(M14&gt;O14,1,0)+IF(P14&gt;R14,1,0)+IF(S14&gt;U14,1,0)+IF(V14&gt;X14,1,0))</f>
        <v>0</v>
      </c>
      <c r="H14" s="136" t="str">
        <f>IF(I14&lt;&gt;"",":","")</f>
        <v>:</v>
      </c>
      <c r="I14" s="137">
        <f>IF(L14="","",IF(L14&gt;J14,1,0)+IF(O14&gt;M14,1,0)+IF(R14&gt;P14,1,0)+IF(U14&gt;S14,1,0)+IF(X14&gt;V14,1,0))</f>
        <v>3</v>
      </c>
      <c r="J14" s="188">
        <v>6</v>
      </c>
      <c r="K14" s="136" t="str">
        <f>IF(L14&lt;&gt;"",":","")</f>
        <v>:</v>
      </c>
      <c r="L14" s="189">
        <v>11</v>
      </c>
      <c r="M14" s="188">
        <v>8</v>
      </c>
      <c r="N14" s="136" t="str">
        <f>IF(O14&lt;&gt;"",":","")</f>
        <v>:</v>
      </c>
      <c r="O14" s="189">
        <v>11</v>
      </c>
      <c r="P14" s="188">
        <v>11</v>
      </c>
      <c r="Q14" s="136" t="str">
        <f>IF(R14&lt;&gt;"",":","")</f>
        <v>:</v>
      </c>
      <c r="R14" s="190">
        <v>13</v>
      </c>
      <c r="S14" s="188"/>
      <c r="T14" s="136">
        <f>IF(U14&lt;&gt;"",":","")</f>
      </c>
      <c r="U14" s="190"/>
      <c r="V14" s="188"/>
      <c r="W14" s="136">
        <f>IF(X14&lt;&gt;"",":","")</f>
      </c>
      <c r="X14" s="191"/>
      <c r="Y14" s="5"/>
      <c r="Z14" s="5"/>
      <c r="AA14" s="5"/>
      <c r="AB14" s="5"/>
      <c r="AC14" s="5"/>
      <c r="AD14" s="5"/>
      <c r="AE14" s="5"/>
      <c r="AF14" s="5"/>
      <c r="AG14" s="5"/>
    </row>
    <row r="15" spans="1:24" s="13" customFormat="1" ht="12">
      <c r="A15" s="149" t="s">
        <v>12</v>
      </c>
      <c r="B15" s="150"/>
      <c r="C15" s="151" t="s">
        <v>24</v>
      </c>
      <c r="D15" s="152">
        <v>0.5729166666666666</v>
      </c>
      <c r="E15" s="150"/>
      <c r="F15" s="153"/>
      <c r="G15" s="150"/>
      <c r="H15" s="150"/>
      <c r="I15" s="156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61"/>
    </row>
    <row r="16" spans="1:33" s="138" customFormat="1" ht="12.75">
      <c r="A16" s="154" t="s">
        <v>10</v>
      </c>
      <c r="B16" s="24">
        <f>B6</f>
        <v>47</v>
      </c>
      <c r="C16" s="78" t="str">
        <f>C6</f>
        <v>Luchner, Lukas</v>
      </c>
      <c r="D16" s="24">
        <f>B8</f>
        <v>39</v>
      </c>
      <c r="E16" s="77" t="str">
        <f>C8</f>
        <v>Maier, Dominik</v>
      </c>
      <c r="F16" s="26">
        <v>9</v>
      </c>
      <c r="G16" s="135">
        <f>IF(J16="","",IF(J16&gt;L16,1,0)+IF(M16&gt;O16,1,0)+IF(P16&gt;R16,1,0)+IF(S16&gt;U16,1,0)+IF(V16&gt;X16,1,0))</f>
        <v>3</v>
      </c>
      <c r="H16" s="136" t="str">
        <f>IF(I16&lt;&gt;"",":","")</f>
        <v>:</v>
      </c>
      <c r="I16" s="137">
        <f>IF(L16="","",IF(L16&gt;J16,1,0)+IF(O16&gt;M16,1,0)+IF(R16&gt;P16,1,0)+IF(U16&gt;S16,1,0)+IF(X16&gt;V16,1,0))</f>
        <v>0</v>
      </c>
      <c r="J16" s="188">
        <v>11</v>
      </c>
      <c r="K16" s="136" t="str">
        <f>IF(L16&lt;&gt;"",":","")</f>
        <v>:</v>
      </c>
      <c r="L16" s="189">
        <v>8</v>
      </c>
      <c r="M16" s="188">
        <v>11</v>
      </c>
      <c r="N16" s="136" t="str">
        <f>IF(O16&lt;&gt;"",":","")</f>
        <v>:</v>
      </c>
      <c r="O16" s="189">
        <v>5</v>
      </c>
      <c r="P16" s="188">
        <v>11</v>
      </c>
      <c r="Q16" s="136" t="str">
        <f>IF(R16&lt;&gt;"",":","")</f>
        <v>:</v>
      </c>
      <c r="R16" s="190">
        <v>8</v>
      </c>
      <c r="S16" s="188"/>
      <c r="T16" s="136">
        <f>IF(U16&lt;&gt;"",":","")</f>
      </c>
      <c r="U16" s="190"/>
      <c r="V16" s="188"/>
      <c r="W16" s="136">
        <f>IF(X16&lt;&gt;"",":","")</f>
      </c>
      <c r="X16" s="191"/>
      <c r="Y16" s="5"/>
      <c r="Z16" s="5"/>
      <c r="AA16" s="5"/>
      <c r="AB16" s="5"/>
      <c r="AC16" s="5"/>
      <c r="AD16" s="5"/>
      <c r="AE16" s="5"/>
      <c r="AF16" s="5"/>
      <c r="AG16" s="5"/>
    </row>
    <row r="17" spans="1:33" s="138" customFormat="1" ht="12.75">
      <c r="A17" s="154" t="s">
        <v>14</v>
      </c>
      <c r="B17" s="24">
        <f>B7</f>
        <v>42</v>
      </c>
      <c r="C17" s="78" t="str">
        <f>C7</f>
        <v>Fock, Julian</v>
      </c>
      <c r="D17" s="24">
        <f>B9</f>
        <v>57</v>
      </c>
      <c r="E17" s="77" t="str">
        <f>C9</f>
        <v>Hoffmann, Rudolf</v>
      </c>
      <c r="F17" s="30">
        <v>10</v>
      </c>
      <c r="G17" s="135">
        <f>IF(J17="","",IF(J17&gt;L17,1,0)+IF(M17&gt;O17,1,0)+IF(P17&gt;R17,1,0)+IF(S17&gt;U17,1,0)+IF(V17&gt;X17,1,0))</f>
        <v>3</v>
      </c>
      <c r="H17" s="136" t="str">
        <f>IF(I17&lt;&gt;"",":","")</f>
        <v>:</v>
      </c>
      <c r="I17" s="137">
        <f>IF(L17="","",IF(L17&gt;J17,1,0)+IF(O17&gt;M17,1,0)+IF(R17&gt;P17,1,0)+IF(U17&gt;S17,1,0)+IF(X17&gt;V17,1,0))</f>
        <v>2</v>
      </c>
      <c r="J17" s="188">
        <v>11</v>
      </c>
      <c r="K17" s="136" t="str">
        <f>IF(L17&lt;&gt;"",":","")</f>
        <v>:</v>
      </c>
      <c r="L17" s="189">
        <v>6</v>
      </c>
      <c r="M17" s="188">
        <v>9</v>
      </c>
      <c r="N17" s="136" t="str">
        <f>IF(O17&lt;&gt;"",":","")</f>
        <v>:</v>
      </c>
      <c r="O17" s="189">
        <v>11</v>
      </c>
      <c r="P17" s="188">
        <v>11</v>
      </c>
      <c r="Q17" s="136" t="str">
        <f>IF(R17&lt;&gt;"",":","")</f>
        <v>:</v>
      </c>
      <c r="R17" s="190">
        <v>4</v>
      </c>
      <c r="S17" s="188">
        <v>5</v>
      </c>
      <c r="T17" s="136" t="str">
        <f>IF(U17&lt;&gt;"",":","")</f>
        <v>:</v>
      </c>
      <c r="U17" s="190">
        <v>11</v>
      </c>
      <c r="V17" s="188">
        <v>11</v>
      </c>
      <c r="W17" s="136" t="str">
        <f>IF(X17&lt;&gt;"",":","")</f>
        <v>:</v>
      </c>
      <c r="X17" s="191">
        <v>8</v>
      </c>
      <c r="Y17" s="5"/>
      <c r="Z17" s="5"/>
      <c r="AA17" s="5"/>
      <c r="AB17" s="5"/>
      <c r="AC17" s="5"/>
      <c r="AD17" s="5"/>
      <c r="AE17" s="5"/>
      <c r="AF17" s="5"/>
      <c r="AG17" s="5"/>
    </row>
    <row r="18" spans="1:24" s="13" customFormat="1" ht="12">
      <c r="A18" s="149" t="s">
        <v>15</v>
      </c>
      <c r="B18" s="150"/>
      <c r="C18" s="151" t="s">
        <v>24</v>
      </c>
      <c r="D18" s="152">
        <v>0.6458333333333334</v>
      </c>
      <c r="E18" s="150"/>
      <c r="F18" s="153"/>
      <c r="G18" s="150"/>
      <c r="H18" s="150"/>
      <c r="I18" s="156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61"/>
    </row>
    <row r="19" spans="1:33" s="138" customFormat="1" ht="12.75">
      <c r="A19" s="154" t="s">
        <v>13</v>
      </c>
      <c r="B19" s="24">
        <f>B6</f>
        <v>47</v>
      </c>
      <c r="C19" s="78" t="str">
        <f>C6</f>
        <v>Luchner, Lukas</v>
      </c>
      <c r="D19" s="24">
        <f>B7</f>
        <v>42</v>
      </c>
      <c r="E19" s="77" t="str">
        <f>C7</f>
        <v>Fock, Julian</v>
      </c>
      <c r="F19" s="26">
        <v>9</v>
      </c>
      <c r="G19" s="135">
        <f>IF(J19="","",IF(J19&gt;L19,1,0)+IF(M19&gt;O19,1,0)+IF(P19&gt;R19,1,0)+IF(S19&gt;U19,1,0)+IF(V19&gt;X19,1,0))</f>
        <v>3</v>
      </c>
      <c r="H19" s="136" t="str">
        <f>IF(I19&lt;&gt;"",":","")</f>
        <v>:</v>
      </c>
      <c r="I19" s="137">
        <f>IF(L19="","",IF(L19&gt;J19,1,0)+IF(O19&gt;M19,1,0)+IF(R19&gt;P19,1,0)+IF(U19&gt;S19,1,0)+IF(X19&gt;V19,1,0))</f>
        <v>0</v>
      </c>
      <c r="J19" s="188">
        <v>11</v>
      </c>
      <c r="K19" s="136" t="str">
        <f>IF(L19&lt;&gt;"",":","")</f>
        <v>:</v>
      </c>
      <c r="L19" s="189">
        <v>9</v>
      </c>
      <c r="M19" s="188">
        <v>12</v>
      </c>
      <c r="N19" s="136" t="str">
        <f>IF(O19&lt;&gt;"",":","")</f>
        <v>:</v>
      </c>
      <c r="O19" s="189">
        <v>10</v>
      </c>
      <c r="P19" s="188">
        <v>11</v>
      </c>
      <c r="Q19" s="136" t="str">
        <f>IF(R19&lt;&gt;"",":","")</f>
        <v>:</v>
      </c>
      <c r="R19" s="190">
        <v>9</v>
      </c>
      <c r="S19" s="188"/>
      <c r="T19" s="136">
        <f>IF(U19&lt;&gt;"",":","")</f>
      </c>
      <c r="U19" s="190"/>
      <c r="V19" s="188"/>
      <c r="W19" s="136">
        <f>IF(X19&lt;&gt;"",":","")</f>
      </c>
      <c r="X19" s="191"/>
      <c r="Y19" s="5"/>
      <c r="Z19" s="5"/>
      <c r="AA19" s="5"/>
      <c r="AB19" s="5"/>
      <c r="AC19" s="5"/>
      <c r="AD19" s="5"/>
      <c r="AE19" s="5"/>
      <c r="AF19" s="5"/>
      <c r="AG19" s="5"/>
    </row>
    <row r="20" spans="1:33" s="138" customFormat="1" ht="13.5" thickBot="1">
      <c r="A20" s="192" t="s">
        <v>11</v>
      </c>
      <c r="B20" s="158">
        <f>B8</f>
        <v>39</v>
      </c>
      <c r="C20" s="159" t="str">
        <f>C8</f>
        <v>Maier, Dominik</v>
      </c>
      <c r="D20" s="158">
        <f>B9</f>
        <v>57</v>
      </c>
      <c r="E20" s="161" t="str">
        <f>C9</f>
        <v>Hoffmann, Rudolf</v>
      </c>
      <c r="F20" s="162">
        <v>10</v>
      </c>
      <c r="G20" s="193">
        <f>IF(J20="","",IF(J20&gt;L20,1,0)+IF(M20&gt;O20,1,0)+IF(P20&gt;R20,1,0)+IF(S20&gt;U20,1,0)+IF(V20&gt;X20,1,0))</f>
        <v>1</v>
      </c>
      <c r="H20" s="194" t="str">
        <f>IF(I20&lt;&gt;"",":","")</f>
        <v>:</v>
      </c>
      <c r="I20" s="195">
        <f>IF(L20="","",IF(L20&gt;J20,1,0)+IF(O20&gt;M20,1,0)+IF(R20&gt;P20,1,0)+IF(U20&gt;S20,1,0)+IF(X20&gt;V20,1,0))</f>
        <v>3</v>
      </c>
      <c r="J20" s="196">
        <v>7</v>
      </c>
      <c r="K20" s="194" t="str">
        <f>IF(L20&lt;&gt;"",":","")</f>
        <v>:</v>
      </c>
      <c r="L20" s="197">
        <v>11</v>
      </c>
      <c r="M20" s="196">
        <v>11</v>
      </c>
      <c r="N20" s="194" t="str">
        <f>IF(O20&lt;&gt;"",":","")</f>
        <v>:</v>
      </c>
      <c r="O20" s="197">
        <v>13</v>
      </c>
      <c r="P20" s="196">
        <v>15</v>
      </c>
      <c r="Q20" s="194" t="str">
        <f>IF(R20&lt;&gt;"",":","")</f>
        <v>:</v>
      </c>
      <c r="R20" s="198">
        <v>13</v>
      </c>
      <c r="S20" s="196">
        <v>12</v>
      </c>
      <c r="T20" s="194" t="str">
        <f>IF(U20&lt;&gt;"",":","")</f>
        <v>:</v>
      </c>
      <c r="U20" s="198">
        <v>14</v>
      </c>
      <c r="V20" s="196"/>
      <c r="W20" s="194">
        <f>IF(X20&lt;&gt;"",":","")</f>
      </c>
      <c r="X20" s="199"/>
      <c r="Y20" s="5"/>
      <c r="Z20" s="5"/>
      <c r="AA20" s="5"/>
      <c r="AB20" s="5"/>
      <c r="AC20" s="5"/>
      <c r="AD20" s="5"/>
      <c r="AE20" s="5"/>
      <c r="AF20" s="5"/>
      <c r="AG20" s="5"/>
    </row>
    <row r="21" spans="1:33" s="138" customFormat="1" ht="12.75">
      <c r="A21" s="139"/>
      <c r="B21" s="90"/>
      <c r="C21" s="5"/>
      <c r="D21" s="90"/>
      <c r="E21" s="5"/>
      <c r="F21" s="92"/>
      <c r="G21" s="140"/>
      <c r="H21" s="141"/>
      <c r="I21" s="140"/>
      <c r="J21" s="140"/>
      <c r="K21" s="141"/>
      <c r="L21" s="140"/>
      <c r="M21" s="140"/>
      <c r="N21" s="141"/>
      <c r="O21" s="140"/>
      <c r="P21" s="140"/>
      <c r="Q21" s="141"/>
      <c r="R21" s="140"/>
      <c r="S21" s="140"/>
      <c r="T21" s="141"/>
      <c r="U21" s="140"/>
      <c r="V21" s="140"/>
      <c r="W21" s="141"/>
      <c r="X21" s="140"/>
      <c r="Y21" s="5"/>
      <c r="Z21" s="5"/>
      <c r="AA21" s="5"/>
      <c r="AB21" s="5"/>
      <c r="AC21" s="5"/>
      <c r="AD21" s="5"/>
      <c r="AE21" s="5"/>
      <c r="AF21" s="5"/>
      <c r="AG21" s="5"/>
    </row>
    <row r="22" spans="1:6" ht="15" customHeight="1">
      <c r="A22" s="252" t="str">
        <f>Datenblatt!G4</f>
        <v>Jungen U15</v>
      </c>
      <c r="B22" s="252"/>
      <c r="C22" s="252"/>
      <c r="D22" s="253" t="s">
        <v>69</v>
      </c>
      <c r="E22" s="253"/>
      <c r="F22" s="253"/>
    </row>
    <row r="23" spans="1:33" ht="12.75">
      <c r="A23" s="177"/>
      <c r="B23" s="175" t="s">
        <v>22</v>
      </c>
      <c r="C23" s="175" t="s">
        <v>0</v>
      </c>
      <c r="D23" s="175"/>
      <c r="E23" s="175" t="s">
        <v>1</v>
      </c>
      <c r="F23" s="176" t="s">
        <v>21</v>
      </c>
      <c r="G23" s="257" t="s">
        <v>2</v>
      </c>
      <c r="H23" s="258"/>
      <c r="I23" s="259"/>
      <c r="J23" s="257" t="s">
        <v>3</v>
      </c>
      <c r="K23" s="258"/>
      <c r="L23" s="259"/>
      <c r="M23" s="257" t="s">
        <v>4</v>
      </c>
      <c r="N23" s="258"/>
      <c r="O23" s="259"/>
      <c r="P23" s="257" t="s">
        <v>5</v>
      </c>
      <c r="Q23" s="258"/>
      <c r="R23" s="259"/>
      <c r="S23" s="1"/>
      <c r="T23" s="2" t="s">
        <v>6</v>
      </c>
      <c r="U23" s="3"/>
      <c r="V23" s="1"/>
      <c r="W23" s="2" t="s">
        <v>7</v>
      </c>
      <c r="X23" s="2"/>
      <c r="Y23" s="254" t="s">
        <v>8</v>
      </c>
      <c r="Z23" s="255"/>
      <c r="AA23" s="256"/>
      <c r="AE23" s="4"/>
      <c r="AF23" s="4"/>
      <c r="AG23" s="4"/>
    </row>
    <row r="24" spans="1:33" s="12" customFormat="1" ht="16.5">
      <c r="A24" s="14" t="s">
        <v>2</v>
      </c>
      <c r="B24" s="174">
        <v>52</v>
      </c>
      <c r="C24" s="245" t="str">
        <f>IF(B24="","",VLOOKUP(B24,Jungen,2))</f>
        <v>Geßner, Simon</v>
      </c>
      <c r="D24" s="246"/>
      <c r="E24" s="118" t="str">
        <f>IF(B24="","",VLOOKUP(B24,Jungen,3))</f>
        <v>VfL Kirchheim</v>
      </c>
      <c r="F24" s="15" t="str">
        <f>IF(B24="","",VLOOKUP(B24,Jungen,4))</f>
        <v>WH</v>
      </c>
      <c r="G24" s="16"/>
      <c r="H24" s="17"/>
      <c r="I24" s="17"/>
      <c r="J24" s="11">
        <f>IF(G37="",0,G37)</f>
        <v>3</v>
      </c>
      <c r="K24" s="15" t="s">
        <v>9</v>
      </c>
      <c r="L24" s="31">
        <f>IF(I37="",0,I37)</f>
        <v>2</v>
      </c>
      <c r="M24" s="11">
        <f>IF(G34="",0,G34)</f>
        <v>3</v>
      </c>
      <c r="N24" s="15" t="s">
        <v>9</v>
      </c>
      <c r="O24" s="31">
        <f>IF(I34="",0,I34)</f>
        <v>0</v>
      </c>
      <c r="P24" s="11">
        <f>IF(G31="",0,G31)</f>
        <v>3</v>
      </c>
      <c r="Q24" s="15" t="s">
        <v>9</v>
      </c>
      <c r="R24" s="31">
        <f>IF(I31="",0,I31)</f>
        <v>0</v>
      </c>
      <c r="S24" s="95">
        <f>IF(J24=3,1,0)+IF(M24=3,1,0)+IF(P24=3,1,0)</f>
        <v>3</v>
      </c>
      <c r="T24" s="18" t="s">
        <v>9</v>
      </c>
      <c r="U24" s="96">
        <f>IF(L24=3,1,0)+IF(O24=3,1,0)+IF(R24=3,1,0)</f>
        <v>0</v>
      </c>
      <c r="V24" s="97">
        <f>G24+J24+M24+P24</f>
        <v>9</v>
      </c>
      <c r="W24" s="18" t="s">
        <v>9</v>
      </c>
      <c r="X24" s="96">
        <f>I24+L24+O24+R24</f>
        <v>2</v>
      </c>
      <c r="Y24" s="248">
        <f>COUNTIF(AC24:AE24,"&lt;0")+1</f>
        <v>1</v>
      </c>
      <c r="Z24" s="249"/>
      <c r="AA24" s="250"/>
      <c r="AB24" s="12">
        <f>100*S24-100*U24+V24-X24</f>
        <v>307</v>
      </c>
      <c r="AC24" s="12">
        <f>AB24-AB25</f>
        <v>409</v>
      </c>
      <c r="AD24" s="12">
        <f>AB24-AB26</f>
        <v>205</v>
      </c>
      <c r="AE24" s="19">
        <f>AB24-AB27</f>
        <v>614</v>
      </c>
      <c r="AF24" s="20"/>
      <c r="AG24" s="19"/>
    </row>
    <row r="25" spans="1:33" s="12" customFormat="1" ht="16.5">
      <c r="A25" s="14" t="s">
        <v>3</v>
      </c>
      <c r="B25" s="174">
        <v>44</v>
      </c>
      <c r="C25" s="245" t="str">
        <f>IF(B25="","",VLOOKUP(B25,Jungen,2))</f>
        <v>Gühr, Aljoscha</v>
      </c>
      <c r="D25" s="246"/>
      <c r="E25" s="118" t="str">
        <f>IF(B25="","",VLOOKUP(B25,Jungen,3))</f>
        <v>TTC Steinach</v>
      </c>
      <c r="F25" s="15" t="str">
        <f>IF(B25="","",VLOOKUP(B25,Jungen,4))</f>
        <v>SB</v>
      </c>
      <c r="G25" s="11">
        <f>IF(I37="",0,I37)</f>
        <v>2</v>
      </c>
      <c r="H25" s="15" t="s">
        <v>9</v>
      </c>
      <c r="I25" s="31">
        <f>IF(G37="",0,G37)</f>
        <v>3</v>
      </c>
      <c r="J25" s="16"/>
      <c r="K25" s="17"/>
      <c r="L25" s="32"/>
      <c r="M25" s="11">
        <f>IF(G32="",0,G32)</f>
        <v>0</v>
      </c>
      <c r="N25" s="15" t="s">
        <v>9</v>
      </c>
      <c r="O25" s="31">
        <f>IF(I32="",0,I32)</f>
        <v>3</v>
      </c>
      <c r="P25" s="11">
        <f>IF(G35="",0,G35)</f>
        <v>3</v>
      </c>
      <c r="Q25" s="15" t="s">
        <v>9</v>
      </c>
      <c r="R25" s="31">
        <f>IF(I35="",0,I35)</f>
        <v>1</v>
      </c>
      <c r="S25" s="95">
        <f>IF(G25=3,1,0)+IF(M25=3,1,0)+IF(P25=3,1,0)</f>
        <v>1</v>
      </c>
      <c r="T25" s="18" t="s">
        <v>9</v>
      </c>
      <c r="U25" s="96">
        <f>IF(I25=3,1,0)+IF(O25=3,1,0)+IF(R25=3,1,0)</f>
        <v>2</v>
      </c>
      <c r="V25" s="97">
        <f>G25+J25+M25+P25</f>
        <v>5</v>
      </c>
      <c r="W25" s="18" t="s">
        <v>9</v>
      </c>
      <c r="X25" s="96">
        <f>I25+L25+O25+R25</f>
        <v>7</v>
      </c>
      <c r="Y25" s="248">
        <f>COUNTIF(AC25:AE25,"&lt;0")+1</f>
        <v>3</v>
      </c>
      <c r="Z25" s="249"/>
      <c r="AA25" s="250"/>
      <c r="AB25" s="12">
        <f>100*S25-100*U25+V25-X25</f>
        <v>-102</v>
      </c>
      <c r="AC25" s="12">
        <f>AB25-AB24</f>
        <v>-409</v>
      </c>
      <c r="AD25" s="12">
        <f>AB25-AB26</f>
        <v>-204</v>
      </c>
      <c r="AE25" s="19">
        <f>AB25-AB27</f>
        <v>205</v>
      </c>
      <c r="AF25" s="20"/>
      <c r="AG25" s="19"/>
    </row>
    <row r="26" spans="1:33" s="12" customFormat="1" ht="16.5">
      <c r="A26" s="14" t="s">
        <v>4</v>
      </c>
      <c r="B26" s="174">
        <v>33</v>
      </c>
      <c r="C26" s="245" t="str">
        <f>IF(B26="","",VLOOKUP(B26,Jungen,2))</f>
        <v>Bluhm, Florian</v>
      </c>
      <c r="D26" s="246"/>
      <c r="E26" s="118" t="str">
        <f>IF(B26="","",VLOOKUP(B26,Jungen,3))</f>
        <v>ASV Grünwettersbach</v>
      </c>
      <c r="F26" s="15" t="str">
        <f>IF(B26="","",VLOOKUP(B26,Jungen,4))</f>
        <v>BD</v>
      </c>
      <c r="G26" s="11">
        <f>IF(I34="",0,I34)</f>
        <v>0</v>
      </c>
      <c r="H26" s="15" t="s">
        <v>9</v>
      </c>
      <c r="I26" s="31">
        <f>IF(G34="",0,G34)</f>
        <v>3</v>
      </c>
      <c r="J26" s="11">
        <f>IF(I32="",0,I32)</f>
        <v>3</v>
      </c>
      <c r="K26" s="15" t="s">
        <v>9</v>
      </c>
      <c r="L26" s="31">
        <f>IF(G32="",0,G32)</f>
        <v>0</v>
      </c>
      <c r="M26" s="16"/>
      <c r="N26" s="21"/>
      <c r="O26" s="32"/>
      <c r="P26" s="11">
        <f>IF(G38="",0,G38)</f>
        <v>3</v>
      </c>
      <c r="Q26" s="15" t="s">
        <v>9</v>
      </c>
      <c r="R26" s="31">
        <f>IF(I38="",0,I38)</f>
        <v>1</v>
      </c>
      <c r="S26" s="95">
        <f>IF(J26=3,1,0)+IF(G26=3,1,0)+IF(P26=3,1,0)</f>
        <v>2</v>
      </c>
      <c r="T26" s="18" t="s">
        <v>9</v>
      </c>
      <c r="U26" s="96">
        <f>IF(L26=3,1,0)+IF(I26=3,1,0)+IF(R26=3,1,0)</f>
        <v>1</v>
      </c>
      <c r="V26" s="97">
        <f>G26+J26+M26+P26</f>
        <v>6</v>
      </c>
      <c r="W26" s="18" t="s">
        <v>9</v>
      </c>
      <c r="X26" s="96">
        <f>I26+L26+O26+R26</f>
        <v>4</v>
      </c>
      <c r="Y26" s="248">
        <f>COUNTIF(AC26:AE26,"&lt;0")+1</f>
        <v>2</v>
      </c>
      <c r="Z26" s="249"/>
      <c r="AA26" s="250"/>
      <c r="AB26" s="12">
        <f>100*S26-100*U26+V26-X26</f>
        <v>102</v>
      </c>
      <c r="AC26" s="12">
        <f>AB26-AB24</f>
        <v>-205</v>
      </c>
      <c r="AD26" s="12">
        <f>AB26-AB25</f>
        <v>204</v>
      </c>
      <c r="AE26" s="19">
        <f>AB26-AB27</f>
        <v>409</v>
      </c>
      <c r="AF26" s="20"/>
      <c r="AG26" s="19"/>
    </row>
    <row r="27" spans="1:33" s="12" customFormat="1" ht="16.5">
      <c r="A27" s="14" t="s">
        <v>5</v>
      </c>
      <c r="B27" s="174">
        <v>62</v>
      </c>
      <c r="C27" s="245" t="str">
        <f>IF(B27="","",VLOOKUP(B27,Jungen,2))</f>
        <v>Sanin, Elias</v>
      </c>
      <c r="D27" s="246"/>
      <c r="E27" s="118" t="str">
        <f>IF(B27="","",VLOOKUP(B27,Jungen,3))</f>
        <v>SC Staig</v>
      </c>
      <c r="F27" s="15" t="str">
        <f>IF(B27="","",VLOOKUP(B27,Jungen,4))</f>
        <v>WH</v>
      </c>
      <c r="G27" s="11">
        <f>IF(I31="",0,I31)</f>
        <v>0</v>
      </c>
      <c r="H27" s="15" t="s">
        <v>9</v>
      </c>
      <c r="I27" s="31">
        <f>IF(G31="",0,G31)</f>
        <v>3</v>
      </c>
      <c r="J27" s="11">
        <f>IF(I35="",0,I35)</f>
        <v>1</v>
      </c>
      <c r="K27" s="15" t="s">
        <v>9</v>
      </c>
      <c r="L27" s="31">
        <f>IF(G35="",0,G35)</f>
        <v>3</v>
      </c>
      <c r="M27" s="11">
        <f>IF(I38="",0,I38)</f>
        <v>1</v>
      </c>
      <c r="N27" s="15" t="s">
        <v>9</v>
      </c>
      <c r="O27" s="31">
        <f>IF(G38="",0,G38)</f>
        <v>3</v>
      </c>
      <c r="P27" s="16"/>
      <c r="Q27" s="21"/>
      <c r="R27" s="32"/>
      <c r="S27" s="95">
        <f>IF(J27=3,1,0)+IF(M27=3,1,0)+IF(G27=3,1,0)</f>
        <v>0</v>
      </c>
      <c r="T27" s="18" t="s">
        <v>9</v>
      </c>
      <c r="U27" s="96">
        <f>IF(L27=3,1,0)+IF(O27=3,1,0)+IF(I27=3,1,0)</f>
        <v>3</v>
      </c>
      <c r="V27" s="97">
        <f>G27+J27+M27+P27</f>
        <v>2</v>
      </c>
      <c r="W27" s="18" t="s">
        <v>9</v>
      </c>
      <c r="X27" s="96">
        <f>I27+L27+O27+R27</f>
        <v>9</v>
      </c>
      <c r="Y27" s="248">
        <f>COUNTIF(AC27:AE27,"&lt;0")+1</f>
        <v>4</v>
      </c>
      <c r="Z27" s="249"/>
      <c r="AA27" s="250"/>
      <c r="AB27" s="12">
        <f>100*S27-100*U27+V27-X27</f>
        <v>-307</v>
      </c>
      <c r="AC27" s="12">
        <f>AB27-AB24</f>
        <v>-614</v>
      </c>
      <c r="AD27" s="12">
        <f>AB27-AB25</f>
        <v>-205</v>
      </c>
      <c r="AE27" s="19">
        <f>AB27-AB26</f>
        <v>-409</v>
      </c>
      <c r="AF27" s="20"/>
      <c r="AG27" s="19"/>
    </row>
    <row r="28" ht="6.75" customHeight="1" thickBot="1"/>
    <row r="29" spans="1:33" s="23" customFormat="1" ht="13.5">
      <c r="A29" s="145" t="s">
        <v>18</v>
      </c>
      <c r="B29" s="146"/>
      <c r="C29" s="146"/>
      <c r="D29" s="147"/>
      <c r="E29" s="147"/>
      <c r="F29" s="147"/>
      <c r="G29" s="147" t="s">
        <v>19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24" s="13" customFormat="1" ht="12">
      <c r="A30" s="149" t="s">
        <v>92</v>
      </c>
      <c r="B30" s="150"/>
      <c r="C30" s="151" t="s">
        <v>24</v>
      </c>
      <c r="D30" s="152">
        <v>0.5</v>
      </c>
      <c r="E30" s="150"/>
      <c r="F30" s="153" t="s">
        <v>23</v>
      </c>
      <c r="G30" s="150"/>
      <c r="H30" s="150"/>
      <c r="I30" s="150"/>
      <c r="J30" s="251" t="s">
        <v>20</v>
      </c>
      <c r="K30" s="251"/>
      <c r="L30" s="251"/>
      <c r="M30" s="251" t="s">
        <v>25</v>
      </c>
      <c r="N30" s="251"/>
      <c r="O30" s="251"/>
      <c r="P30" s="251" t="s">
        <v>26</v>
      </c>
      <c r="Q30" s="251"/>
      <c r="R30" s="251"/>
      <c r="S30" s="251" t="s">
        <v>89</v>
      </c>
      <c r="T30" s="251"/>
      <c r="U30" s="251"/>
      <c r="V30" s="251" t="s">
        <v>90</v>
      </c>
      <c r="W30" s="251"/>
      <c r="X30" s="260"/>
    </row>
    <row r="31" spans="1:33" s="138" customFormat="1" ht="12.75">
      <c r="A31" s="154" t="s">
        <v>16</v>
      </c>
      <c r="B31" s="24">
        <f>B24</f>
        <v>52</v>
      </c>
      <c r="C31" s="78" t="str">
        <f>C24</f>
        <v>Geßner, Simon</v>
      </c>
      <c r="D31" s="24">
        <f>B27</f>
        <v>62</v>
      </c>
      <c r="E31" s="77" t="str">
        <f>C27</f>
        <v>Sanin, Elias</v>
      </c>
      <c r="F31" s="26">
        <v>11</v>
      </c>
      <c r="G31" s="135">
        <f>IF(J31="","",IF(J31&gt;L31,1,0)+IF(M31&gt;O31,1,0)+IF(P31&gt;R31,1,0)+IF(S31&gt;U31,1,0)+IF(V31&gt;X31,1,0))</f>
        <v>3</v>
      </c>
      <c r="H31" s="136" t="str">
        <f>IF(I31&lt;&gt;"",":","")</f>
        <v>:</v>
      </c>
      <c r="I31" s="137">
        <f>IF(L31="","",IF(L31&gt;J31,1,0)+IF(O31&gt;M31,1,0)+IF(R31&gt;P31,1,0)+IF(U31&gt;S31,1,0)+IF(X31&gt;V31,1,0))</f>
        <v>0</v>
      </c>
      <c r="J31" s="188">
        <v>11</v>
      </c>
      <c r="K31" s="136" t="str">
        <f>IF(L31&lt;&gt;"",":","")</f>
        <v>:</v>
      </c>
      <c r="L31" s="189">
        <v>6</v>
      </c>
      <c r="M31" s="188">
        <v>11</v>
      </c>
      <c r="N31" s="136" t="str">
        <f>IF(O31&lt;&gt;"",":","")</f>
        <v>:</v>
      </c>
      <c r="O31" s="189">
        <v>6</v>
      </c>
      <c r="P31" s="188">
        <v>11</v>
      </c>
      <c r="Q31" s="136" t="str">
        <f>IF(R31&lt;&gt;"",":","")</f>
        <v>:</v>
      </c>
      <c r="R31" s="190">
        <v>3</v>
      </c>
      <c r="S31" s="188"/>
      <c r="T31" s="136">
        <f>IF(U31&lt;&gt;"",":","")</f>
      </c>
      <c r="U31" s="190"/>
      <c r="V31" s="188"/>
      <c r="W31" s="136">
        <f>IF(X31&lt;&gt;"",":","")</f>
      </c>
      <c r="X31" s="191"/>
      <c r="Y31" s="5"/>
      <c r="Z31" s="5"/>
      <c r="AA31" s="5"/>
      <c r="AB31" s="5"/>
      <c r="AC31" s="5"/>
      <c r="AD31" s="5"/>
      <c r="AE31" s="5"/>
      <c r="AF31" s="5"/>
      <c r="AG31" s="5"/>
    </row>
    <row r="32" spans="1:33" s="138" customFormat="1" ht="12.75">
      <c r="A32" s="154" t="s">
        <v>17</v>
      </c>
      <c r="B32" s="24">
        <f>B25</f>
        <v>44</v>
      </c>
      <c r="C32" s="78" t="str">
        <f>C25</f>
        <v>Gühr, Aljoscha</v>
      </c>
      <c r="D32" s="24">
        <f>B26</f>
        <v>33</v>
      </c>
      <c r="E32" s="77" t="str">
        <f>C26</f>
        <v>Bluhm, Florian</v>
      </c>
      <c r="F32" s="30">
        <v>12</v>
      </c>
      <c r="G32" s="135">
        <f>IF(J32="","",IF(J32&gt;L32,1,0)+IF(M32&gt;O32,1,0)+IF(P32&gt;R32,1,0)+IF(S32&gt;U32,1,0)+IF(V32&gt;X32,1,0))</f>
        <v>0</v>
      </c>
      <c r="H32" s="136" t="str">
        <f>IF(I32&lt;&gt;"",":","")</f>
        <v>:</v>
      </c>
      <c r="I32" s="137">
        <f>IF(L32="","",IF(L32&gt;J32,1,0)+IF(O32&gt;M32,1,0)+IF(R32&gt;P32,1,0)+IF(U32&gt;S32,1,0)+IF(X32&gt;V32,1,0))</f>
        <v>3</v>
      </c>
      <c r="J32" s="188">
        <v>4</v>
      </c>
      <c r="K32" s="136" t="str">
        <f>IF(L32&lt;&gt;"",":","")</f>
        <v>:</v>
      </c>
      <c r="L32" s="189">
        <v>11</v>
      </c>
      <c r="M32" s="188">
        <v>2</v>
      </c>
      <c r="N32" s="136" t="str">
        <f>IF(O32&lt;&gt;"",":","")</f>
        <v>:</v>
      </c>
      <c r="O32" s="189">
        <v>11</v>
      </c>
      <c r="P32" s="188">
        <v>6</v>
      </c>
      <c r="Q32" s="136" t="str">
        <f>IF(R32&lt;&gt;"",":","")</f>
        <v>:</v>
      </c>
      <c r="R32" s="190">
        <v>11</v>
      </c>
      <c r="S32" s="188"/>
      <c r="T32" s="136">
        <f>IF(U32&lt;&gt;"",":","")</f>
      </c>
      <c r="U32" s="190"/>
      <c r="V32" s="188"/>
      <c r="W32" s="136">
        <f>IF(X32&lt;&gt;"",":","")</f>
      </c>
      <c r="X32" s="191"/>
      <c r="Y32" s="5"/>
      <c r="Z32" s="5"/>
      <c r="AA32" s="5"/>
      <c r="AB32" s="5"/>
      <c r="AC32" s="5"/>
      <c r="AD32" s="5"/>
      <c r="AE32" s="5"/>
      <c r="AF32" s="5"/>
      <c r="AG32" s="5"/>
    </row>
    <row r="33" spans="1:24" s="13" customFormat="1" ht="12">
      <c r="A33" s="149" t="s">
        <v>12</v>
      </c>
      <c r="B33" s="150"/>
      <c r="C33" s="151" t="s">
        <v>24</v>
      </c>
      <c r="D33" s="152">
        <v>0.5729166666666666</v>
      </c>
      <c r="E33" s="150"/>
      <c r="F33" s="153"/>
      <c r="G33" s="150"/>
      <c r="H33" s="150"/>
      <c r="I33" s="156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61"/>
    </row>
    <row r="34" spans="1:33" s="138" customFormat="1" ht="12.75">
      <c r="A34" s="154" t="s">
        <v>10</v>
      </c>
      <c r="B34" s="24">
        <f>B24</f>
        <v>52</v>
      </c>
      <c r="C34" s="78" t="str">
        <f>C24</f>
        <v>Geßner, Simon</v>
      </c>
      <c r="D34" s="24">
        <f>B26</f>
        <v>33</v>
      </c>
      <c r="E34" s="77" t="str">
        <f>C26</f>
        <v>Bluhm, Florian</v>
      </c>
      <c r="F34" s="26">
        <v>11</v>
      </c>
      <c r="G34" s="135">
        <f>IF(J34="","",IF(J34&gt;L34,1,0)+IF(M34&gt;O34,1,0)+IF(P34&gt;R34,1,0)+IF(S34&gt;U34,1,0)+IF(V34&gt;X34,1,0))</f>
        <v>3</v>
      </c>
      <c r="H34" s="136" t="str">
        <f>IF(I34&lt;&gt;"",":","")</f>
        <v>:</v>
      </c>
      <c r="I34" s="137">
        <f>IF(L34="","",IF(L34&gt;J34,1,0)+IF(O34&gt;M34,1,0)+IF(R34&gt;P34,1,0)+IF(U34&gt;S34,1,0)+IF(X34&gt;V34,1,0))</f>
        <v>0</v>
      </c>
      <c r="J34" s="188">
        <v>11</v>
      </c>
      <c r="K34" s="136" t="str">
        <f>IF(L34&lt;&gt;"",":","")</f>
        <v>:</v>
      </c>
      <c r="L34" s="189">
        <v>5</v>
      </c>
      <c r="M34" s="188">
        <v>11</v>
      </c>
      <c r="N34" s="136" t="str">
        <f>IF(O34&lt;&gt;"",":","")</f>
        <v>:</v>
      </c>
      <c r="O34" s="189">
        <v>9</v>
      </c>
      <c r="P34" s="188">
        <v>11</v>
      </c>
      <c r="Q34" s="136" t="str">
        <f>IF(R34&lt;&gt;"",":","")</f>
        <v>:</v>
      </c>
      <c r="R34" s="190">
        <v>8</v>
      </c>
      <c r="S34" s="188"/>
      <c r="T34" s="136">
        <f>IF(U34&lt;&gt;"",":","")</f>
      </c>
      <c r="U34" s="190"/>
      <c r="V34" s="188"/>
      <c r="W34" s="136">
        <f>IF(X34&lt;&gt;"",":","")</f>
      </c>
      <c r="X34" s="191"/>
      <c r="Y34" s="5"/>
      <c r="Z34" s="5"/>
      <c r="AA34" s="5"/>
      <c r="AB34" s="5"/>
      <c r="AC34" s="5"/>
      <c r="AD34" s="5"/>
      <c r="AE34" s="5"/>
      <c r="AF34" s="5"/>
      <c r="AG34" s="5"/>
    </row>
    <row r="35" spans="1:33" s="138" customFormat="1" ht="12.75">
      <c r="A35" s="154" t="s">
        <v>14</v>
      </c>
      <c r="B35" s="24">
        <f>B25</f>
        <v>44</v>
      </c>
      <c r="C35" s="78" t="str">
        <f>C25</f>
        <v>Gühr, Aljoscha</v>
      </c>
      <c r="D35" s="24">
        <f>B27</f>
        <v>62</v>
      </c>
      <c r="E35" s="77" t="str">
        <f>C27</f>
        <v>Sanin, Elias</v>
      </c>
      <c r="F35" s="30">
        <v>12</v>
      </c>
      <c r="G35" s="135">
        <f>IF(J35="","",IF(J35&gt;L35,1,0)+IF(M35&gt;O35,1,0)+IF(P35&gt;R35,1,0)+IF(S35&gt;U35,1,0)+IF(V35&gt;X35,1,0))</f>
        <v>3</v>
      </c>
      <c r="H35" s="136" t="str">
        <f>IF(I35&lt;&gt;"",":","")</f>
        <v>:</v>
      </c>
      <c r="I35" s="137">
        <f>IF(L35="","",IF(L35&gt;J35,1,0)+IF(O35&gt;M35,1,0)+IF(R35&gt;P35,1,0)+IF(U35&gt;S35,1,0)+IF(X35&gt;V35,1,0))</f>
        <v>1</v>
      </c>
      <c r="J35" s="188">
        <v>6</v>
      </c>
      <c r="K35" s="136" t="str">
        <f>IF(L35&lt;&gt;"",":","")</f>
        <v>:</v>
      </c>
      <c r="L35" s="189">
        <v>11</v>
      </c>
      <c r="M35" s="188">
        <v>12</v>
      </c>
      <c r="N35" s="136" t="str">
        <f>IF(O35&lt;&gt;"",":","")</f>
        <v>:</v>
      </c>
      <c r="O35" s="189">
        <v>10</v>
      </c>
      <c r="P35" s="188">
        <v>13</v>
      </c>
      <c r="Q35" s="136" t="str">
        <f>IF(R35&lt;&gt;"",":","")</f>
        <v>:</v>
      </c>
      <c r="R35" s="190">
        <v>11</v>
      </c>
      <c r="S35" s="188">
        <v>13</v>
      </c>
      <c r="T35" s="136" t="str">
        <f>IF(U35&lt;&gt;"",":","")</f>
        <v>:</v>
      </c>
      <c r="U35" s="190">
        <v>11</v>
      </c>
      <c r="V35" s="188"/>
      <c r="W35" s="136">
        <f>IF(X35&lt;&gt;"",":","")</f>
      </c>
      <c r="X35" s="191"/>
      <c r="Y35" s="5"/>
      <c r="Z35" s="5"/>
      <c r="AA35" s="5"/>
      <c r="AB35" s="5"/>
      <c r="AC35" s="5"/>
      <c r="AD35" s="5"/>
      <c r="AE35" s="5"/>
      <c r="AF35" s="5"/>
      <c r="AG35" s="5"/>
    </row>
    <row r="36" spans="1:24" s="13" customFormat="1" ht="12">
      <c r="A36" s="149" t="s">
        <v>15</v>
      </c>
      <c r="B36" s="150"/>
      <c r="C36" s="151" t="s">
        <v>24</v>
      </c>
      <c r="D36" s="152">
        <v>0.6458333333333334</v>
      </c>
      <c r="E36" s="150"/>
      <c r="F36" s="153"/>
      <c r="G36" s="150"/>
      <c r="H36" s="150"/>
      <c r="I36" s="156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61"/>
    </row>
    <row r="37" spans="1:33" s="138" customFormat="1" ht="12.75">
      <c r="A37" s="154" t="s">
        <v>13</v>
      </c>
      <c r="B37" s="24">
        <f>B24</f>
        <v>52</v>
      </c>
      <c r="C37" s="78" t="str">
        <f>C24</f>
        <v>Geßner, Simon</v>
      </c>
      <c r="D37" s="24">
        <f>B25</f>
        <v>44</v>
      </c>
      <c r="E37" s="77" t="str">
        <f>C25</f>
        <v>Gühr, Aljoscha</v>
      </c>
      <c r="F37" s="26">
        <v>11</v>
      </c>
      <c r="G37" s="135">
        <f>IF(J37="","",IF(J37&gt;L37,1,0)+IF(M37&gt;O37,1,0)+IF(P37&gt;R37,1,0)+IF(S37&gt;U37,1,0)+IF(V37&gt;X37,1,0))</f>
        <v>3</v>
      </c>
      <c r="H37" s="136" t="str">
        <f>IF(I37&lt;&gt;"",":","")</f>
        <v>:</v>
      </c>
      <c r="I37" s="137">
        <f>IF(L37="","",IF(L37&gt;J37,1,0)+IF(O37&gt;M37,1,0)+IF(R37&gt;P37,1,0)+IF(U37&gt;S37,1,0)+IF(X37&gt;V37,1,0))</f>
        <v>2</v>
      </c>
      <c r="J37" s="188">
        <v>8</v>
      </c>
      <c r="K37" s="136" t="str">
        <f>IF(L37&lt;&gt;"",":","")</f>
        <v>:</v>
      </c>
      <c r="L37" s="189">
        <v>11</v>
      </c>
      <c r="M37" s="188">
        <v>9</v>
      </c>
      <c r="N37" s="136" t="str">
        <f>IF(O37&lt;&gt;"",":","")</f>
        <v>:</v>
      </c>
      <c r="O37" s="189">
        <v>11</v>
      </c>
      <c r="P37" s="188">
        <v>11</v>
      </c>
      <c r="Q37" s="136" t="str">
        <f>IF(R37&lt;&gt;"",":","")</f>
        <v>:</v>
      </c>
      <c r="R37" s="190">
        <v>6</v>
      </c>
      <c r="S37" s="188">
        <v>11</v>
      </c>
      <c r="T37" s="136" t="str">
        <f>IF(U37&lt;&gt;"",":","")</f>
        <v>:</v>
      </c>
      <c r="U37" s="190">
        <v>5</v>
      </c>
      <c r="V37" s="188">
        <v>11</v>
      </c>
      <c r="W37" s="136" t="str">
        <f>IF(X37&lt;&gt;"",":","")</f>
        <v>:</v>
      </c>
      <c r="X37" s="191">
        <v>7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s="138" customFormat="1" ht="13.5" thickBot="1">
      <c r="A38" s="192" t="s">
        <v>11</v>
      </c>
      <c r="B38" s="158">
        <f>B26</f>
        <v>33</v>
      </c>
      <c r="C38" s="159" t="str">
        <f>C26</f>
        <v>Bluhm, Florian</v>
      </c>
      <c r="D38" s="158">
        <f>B27</f>
        <v>62</v>
      </c>
      <c r="E38" s="161" t="str">
        <f>C27</f>
        <v>Sanin, Elias</v>
      </c>
      <c r="F38" s="162">
        <v>12</v>
      </c>
      <c r="G38" s="193">
        <f>IF(J38="","",IF(J38&gt;L38,1,0)+IF(M38&gt;O38,1,0)+IF(P38&gt;R38,1,0)+IF(S38&gt;U38,1,0)+IF(V38&gt;X38,1,0))</f>
        <v>3</v>
      </c>
      <c r="H38" s="194" t="str">
        <f>IF(I38&lt;&gt;"",":","")</f>
        <v>:</v>
      </c>
      <c r="I38" s="195">
        <f>IF(L38="","",IF(L38&gt;J38,1,0)+IF(O38&gt;M38,1,0)+IF(R38&gt;P38,1,0)+IF(U38&gt;S38,1,0)+IF(X38&gt;V38,1,0))</f>
        <v>1</v>
      </c>
      <c r="J38" s="196">
        <v>9</v>
      </c>
      <c r="K38" s="194" t="str">
        <f>IF(L38&lt;&gt;"",":","")</f>
        <v>:</v>
      </c>
      <c r="L38" s="197">
        <v>11</v>
      </c>
      <c r="M38" s="196">
        <v>11</v>
      </c>
      <c r="N38" s="194" t="str">
        <f>IF(O38&lt;&gt;"",":","")</f>
        <v>:</v>
      </c>
      <c r="O38" s="197">
        <v>3</v>
      </c>
      <c r="P38" s="196">
        <v>11</v>
      </c>
      <c r="Q38" s="194" t="str">
        <f>IF(R38&lt;&gt;"",":","")</f>
        <v>:</v>
      </c>
      <c r="R38" s="198">
        <v>2</v>
      </c>
      <c r="S38" s="196">
        <v>11</v>
      </c>
      <c r="T38" s="194" t="str">
        <f>IF(U38&lt;&gt;"",":","")</f>
        <v>:</v>
      </c>
      <c r="U38" s="198">
        <v>2</v>
      </c>
      <c r="V38" s="196"/>
      <c r="W38" s="194">
        <f>IF(X38&lt;&gt;"",":","")</f>
      </c>
      <c r="X38" s="199"/>
      <c r="Y38" s="5"/>
      <c r="Z38" s="5"/>
      <c r="AA38" s="5"/>
      <c r="AB38" s="5"/>
      <c r="AC38" s="5"/>
      <c r="AD38" s="5"/>
      <c r="AE38" s="5"/>
      <c r="AF38" s="5"/>
      <c r="AG38" s="5"/>
    </row>
    <row r="39" spans="1:33" s="138" customFormat="1" ht="12.75">
      <c r="A39" s="139"/>
      <c r="B39" s="90"/>
      <c r="C39" s="5"/>
      <c r="D39" s="90"/>
      <c r="E39" s="5"/>
      <c r="F39" s="92"/>
      <c r="G39" s="140"/>
      <c r="H39" s="141"/>
      <c r="I39" s="140"/>
      <c r="J39" s="140"/>
      <c r="K39" s="141"/>
      <c r="L39" s="140"/>
      <c r="M39" s="140"/>
      <c r="N39" s="141"/>
      <c r="O39" s="140"/>
      <c r="P39" s="140"/>
      <c r="Q39" s="141"/>
      <c r="R39" s="140"/>
      <c r="S39" s="140"/>
      <c r="T39" s="141"/>
      <c r="U39" s="140"/>
      <c r="V39" s="140"/>
      <c r="W39" s="141"/>
      <c r="X39" s="140"/>
      <c r="Y39" s="5"/>
      <c r="Z39" s="5"/>
      <c r="AA39" s="5"/>
      <c r="AB39" s="5"/>
      <c r="AC39" s="5"/>
      <c r="AD39" s="5"/>
      <c r="AE39" s="5"/>
      <c r="AF39" s="5"/>
      <c r="AG39" s="5"/>
    </row>
    <row r="40" spans="1:6" ht="15" customHeight="1">
      <c r="A40" s="252" t="str">
        <f>Datenblatt!G4</f>
        <v>Jungen U15</v>
      </c>
      <c r="B40" s="252"/>
      <c r="C40" s="252"/>
      <c r="D40" s="253" t="s">
        <v>70</v>
      </c>
      <c r="E40" s="253"/>
      <c r="F40" s="253"/>
    </row>
    <row r="41" spans="1:33" ht="12.75">
      <c r="A41" s="177"/>
      <c r="B41" s="175" t="s">
        <v>22</v>
      </c>
      <c r="C41" s="175" t="s">
        <v>0</v>
      </c>
      <c r="D41" s="175"/>
      <c r="E41" s="175" t="s">
        <v>1</v>
      </c>
      <c r="F41" s="176" t="s">
        <v>21</v>
      </c>
      <c r="G41" s="257" t="s">
        <v>2</v>
      </c>
      <c r="H41" s="258"/>
      <c r="I41" s="259"/>
      <c r="J41" s="257" t="s">
        <v>3</v>
      </c>
      <c r="K41" s="258"/>
      <c r="L41" s="259"/>
      <c r="M41" s="257" t="s">
        <v>4</v>
      </c>
      <c r="N41" s="258"/>
      <c r="O41" s="259"/>
      <c r="P41" s="257" t="s">
        <v>5</v>
      </c>
      <c r="Q41" s="258"/>
      <c r="R41" s="259"/>
      <c r="S41" s="1"/>
      <c r="T41" s="2" t="s">
        <v>6</v>
      </c>
      <c r="U41" s="3"/>
      <c r="V41" s="1"/>
      <c r="W41" s="2" t="s">
        <v>7</v>
      </c>
      <c r="X41" s="2"/>
      <c r="Y41" s="254" t="s">
        <v>8</v>
      </c>
      <c r="Z41" s="255"/>
      <c r="AA41" s="256"/>
      <c r="AE41" s="4"/>
      <c r="AF41" s="4"/>
      <c r="AG41" s="4"/>
    </row>
    <row r="42" spans="1:33" s="12" customFormat="1" ht="16.5">
      <c r="A42" s="14" t="s">
        <v>2</v>
      </c>
      <c r="B42" s="174">
        <v>45</v>
      </c>
      <c r="C42" s="245" t="str">
        <f>IF(B42="","",VLOOKUP(B42,Jungen,2))</f>
        <v>Gühr, Felix</v>
      </c>
      <c r="D42" s="246"/>
      <c r="E42" s="118" t="str">
        <f>IF(B42="","",VLOOKUP(B42,Jungen,3))</f>
        <v>TTC Steinach</v>
      </c>
      <c r="F42" s="15" t="str">
        <f>IF(B42="","",VLOOKUP(B42,Jungen,4))</f>
        <v>SB</v>
      </c>
      <c r="G42" s="16"/>
      <c r="H42" s="17"/>
      <c r="I42" s="17"/>
      <c r="J42" s="11">
        <f>IF(G55="",0,G55)</f>
        <v>1</v>
      </c>
      <c r="K42" s="15" t="s">
        <v>9</v>
      </c>
      <c r="L42" s="31">
        <f>IF(I55="",0,I55)</f>
        <v>3</v>
      </c>
      <c r="M42" s="11">
        <f>IF(G52="",0,G52)</f>
        <v>3</v>
      </c>
      <c r="N42" s="15" t="s">
        <v>9</v>
      </c>
      <c r="O42" s="31">
        <f>IF(I52="",0,I52)</f>
        <v>2</v>
      </c>
      <c r="P42" s="11">
        <f>IF(G49="",0,G49)</f>
        <v>1</v>
      </c>
      <c r="Q42" s="15" t="s">
        <v>9</v>
      </c>
      <c r="R42" s="31">
        <f>IF(I49="",0,I49)</f>
        <v>3</v>
      </c>
      <c r="S42" s="95">
        <f>IF(J42=3,1,0)+IF(M42=3,1,0)+IF(P42=3,1,0)</f>
        <v>1</v>
      </c>
      <c r="T42" s="18" t="s">
        <v>9</v>
      </c>
      <c r="U42" s="96">
        <f>IF(L42=3,1,0)+IF(O42=3,1,0)+IF(R42=3,1,0)</f>
        <v>2</v>
      </c>
      <c r="V42" s="97">
        <f>G42+J42+M42+P42</f>
        <v>5</v>
      </c>
      <c r="W42" s="18" t="s">
        <v>9</v>
      </c>
      <c r="X42" s="96">
        <f>I42+L42+O42+R42</f>
        <v>8</v>
      </c>
      <c r="Y42" s="248">
        <f>COUNTIF(AC42:AE42,"&lt;0")+1</f>
        <v>3</v>
      </c>
      <c r="Z42" s="249"/>
      <c r="AA42" s="250"/>
      <c r="AB42" s="12">
        <f>100*S42-100*U42+V42-X42</f>
        <v>-103</v>
      </c>
      <c r="AC42" s="12">
        <f>AB42-AB43</f>
        <v>-204</v>
      </c>
      <c r="AD42" s="12">
        <f>AB42-AB44</f>
        <v>201</v>
      </c>
      <c r="AE42" s="19">
        <f>AB42-AB45</f>
        <v>-409</v>
      </c>
      <c r="AF42" s="20"/>
      <c r="AG42" s="19"/>
    </row>
    <row r="43" spans="1:33" s="12" customFormat="1" ht="16.5">
      <c r="A43" s="14" t="s">
        <v>3</v>
      </c>
      <c r="B43" s="174">
        <v>38</v>
      </c>
      <c r="C43" s="245" t="str">
        <f>IF(B43="","",VLOOKUP(B43,Jungen,2))</f>
        <v>Gerhold, Maximilian</v>
      </c>
      <c r="D43" s="246"/>
      <c r="E43" s="118" t="str">
        <f>IF(B43="","",VLOOKUP(B43,Jungen,3))</f>
        <v>TTV Weinheim-West</v>
      </c>
      <c r="F43" s="15" t="str">
        <f>IF(B43="","",VLOOKUP(B43,Jungen,4))</f>
        <v>BD</v>
      </c>
      <c r="G43" s="11">
        <f>IF(I55="",0,I55)</f>
        <v>3</v>
      </c>
      <c r="H43" s="15" t="s">
        <v>9</v>
      </c>
      <c r="I43" s="31">
        <f>IF(G55="",0,G55)</f>
        <v>1</v>
      </c>
      <c r="J43" s="16"/>
      <c r="K43" s="17"/>
      <c r="L43" s="32"/>
      <c r="M43" s="11">
        <f>IF(G50="",0,G50)</f>
        <v>3</v>
      </c>
      <c r="N43" s="15" t="s">
        <v>9</v>
      </c>
      <c r="O43" s="31">
        <f>IF(I50="",0,I50)</f>
        <v>1</v>
      </c>
      <c r="P43" s="11">
        <f>IF(G53="",0,G53)</f>
        <v>0</v>
      </c>
      <c r="Q43" s="15" t="s">
        <v>9</v>
      </c>
      <c r="R43" s="31">
        <f>IF(I53="",0,I53)</f>
        <v>3</v>
      </c>
      <c r="S43" s="95">
        <f>IF(G43=3,1,0)+IF(M43=3,1,0)+IF(P43=3,1,0)</f>
        <v>2</v>
      </c>
      <c r="T43" s="18" t="s">
        <v>9</v>
      </c>
      <c r="U43" s="96">
        <f>IF(I43=3,1,0)+IF(O43=3,1,0)+IF(R43=3,1,0)</f>
        <v>1</v>
      </c>
      <c r="V43" s="97">
        <f>G43+J43+M43+P43</f>
        <v>6</v>
      </c>
      <c r="W43" s="18" t="s">
        <v>9</v>
      </c>
      <c r="X43" s="96">
        <f>I43+L43+O43+R43</f>
        <v>5</v>
      </c>
      <c r="Y43" s="248">
        <f>COUNTIF(AC43:AE43,"&lt;0")+1</f>
        <v>2</v>
      </c>
      <c r="Z43" s="249"/>
      <c r="AA43" s="250"/>
      <c r="AB43" s="12">
        <f>100*S43-100*U43+V43-X43</f>
        <v>101</v>
      </c>
      <c r="AC43" s="12">
        <f>AB43-AB42</f>
        <v>204</v>
      </c>
      <c r="AD43" s="12">
        <f>AB43-AB44</f>
        <v>405</v>
      </c>
      <c r="AE43" s="19">
        <f>AB43-AB45</f>
        <v>-205</v>
      </c>
      <c r="AF43" s="20"/>
      <c r="AG43" s="19"/>
    </row>
    <row r="44" spans="1:33" s="12" customFormat="1" ht="16.5">
      <c r="A44" s="14" t="s">
        <v>4</v>
      </c>
      <c r="B44" s="174">
        <v>60</v>
      </c>
      <c r="C44" s="245" t="str">
        <f>IF(B44="","",VLOOKUP(B44,Jungen,2))</f>
        <v>Richter, Constantin</v>
      </c>
      <c r="D44" s="246"/>
      <c r="E44" s="118" t="str">
        <f>IF(B44="","",VLOOKUP(B44,Jungen,3))</f>
        <v>TSG Lindau-Zech</v>
      </c>
      <c r="F44" s="15" t="str">
        <f>IF(B44="","",VLOOKUP(B44,Jungen,4))</f>
        <v>WH</v>
      </c>
      <c r="G44" s="11">
        <f>IF(I52="",0,I52)</f>
        <v>2</v>
      </c>
      <c r="H44" s="15" t="s">
        <v>9</v>
      </c>
      <c r="I44" s="31">
        <f>IF(G52="",0,G52)</f>
        <v>3</v>
      </c>
      <c r="J44" s="11">
        <f>IF(I50="",0,I50)</f>
        <v>1</v>
      </c>
      <c r="K44" s="15" t="s">
        <v>9</v>
      </c>
      <c r="L44" s="31">
        <f>IF(G50="",0,G50)</f>
        <v>3</v>
      </c>
      <c r="M44" s="16"/>
      <c r="N44" s="21"/>
      <c r="O44" s="32"/>
      <c r="P44" s="11">
        <f>IF(G56="",0,G56)</f>
        <v>2</v>
      </c>
      <c r="Q44" s="15" t="s">
        <v>9</v>
      </c>
      <c r="R44" s="31">
        <f>IF(I56="",0,I56)</f>
        <v>3</v>
      </c>
      <c r="S44" s="95">
        <f>IF(J44=3,1,0)+IF(G44=3,1,0)+IF(P44=3,1,0)</f>
        <v>0</v>
      </c>
      <c r="T44" s="18" t="s">
        <v>9</v>
      </c>
      <c r="U44" s="96">
        <f>IF(L44=3,1,0)+IF(I44=3,1,0)+IF(R44=3,1,0)</f>
        <v>3</v>
      </c>
      <c r="V44" s="97">
        <f>G44+J44+M44+P44</f>
        <v>5</v>
      </c>
      <c r="W44" s="18" t="s">
        <v>9</v>
      </c>
      <c r="X44" s="96">
        <f>I44+L44+O44+R44</f>
        <v>9</v>
      </c>
      <c r="Y44" s="248">
        <f>COUNTIF(AC44:AE44,"&lt;0")+1</f>
        <v>4</v>
      </c>
      <c r="Z44" s="249"/>
      <c r="AA44" s="250"/>
      <c r="AB44" s="12">
        <f>100*S44-100*U44+V44-X44</f>
        <v>-304</v>
      </c>
      <c r="AC44" s="12">
        <f>AB44-AB42</f>
        <v>-201</v>
      </c>
      <c r="AD44" s="12">
        <f>AB44-AB43</f>
        <v>-405</v>
      </c>
      <c r="AE44" s="19">
        <f>AB44-AB45</f>
        <v>-610</v>
      </c>
      <c r="AF44" s="20"/>
      <c r="AG44" s="19"/>
    </row>
    <row r="45" spans="1:33" s="12" customFormat="1" ht="16.5">
      <c r="A45" s="14" t="s">
        <v>5</v>
      </c>
      <c r="B45" s="174">
        <v>53</v>
      </c>
      <c r="C45" s="245" t="str">
        <f>IF(B45="","",VLOOKUP(B45,Jungen,2))</f>
        <v>Gottheit, David</v>
      </c>
      <c r="D45" s="246"/>
      <c r="E45" s="118" t="str">
        <f>IF(B45="","",VLOOKUP(B45,Jungen,3))</f>
        <v>SV Plüderhausen</v>
      </c>
      <c r="F45" s="15" t="str">
        <f>IF(B45="","",VLOOKUP(B45,Jungen,4))</f>
        <v>WH</v>
      </c>
      <c r="G45" s="11">
        <f>IF(I49="",0,I49)</f>
        <v>3</v>
      </c>
      <c r="H45" s="15" t="s">
        <v>9</v>
      </c>
      <c r="I45" s="31">
        <f>IF(G49="",0,G49)</f>
        <v>1</v>
      </c>
      <c r="J45" s="11">
        <f>IF(I53="",0,I53)</f>
        <v>3</v>
      </c>
      <c r="K45" s="15" t="s">
        <v>9</v>
      </c>
      <c r="L45" s="31">
        <f>IF(G53="",0,G53)</f>
        <v>0</v>
      </c>
      <c r="M45" s="11">
        <f>IF(I56="",0,I56)</f>
        <v>3</v>
      </c>
      <c r="N45" s="15" t="s">
        <v>9</v>
      </c>
      <c r="O45" s="31">
        <f>IF(G56="",0,G56)</f>
        <v>2</v>
      </c>
      <c r="P45" s="16"/>
      <c r="Q45" s="21"/>
      <c r="R45" s="32"/>
      <c r="S45" s="95">
        <f>IF(J45=3,1,0)+IF(M45=3,1,0)+IF(G45=3,1,0)</f>
        <v>3</v>
      </c>
      <c r="T45" s="18" t="s">
        <v>9</v>
      </c>
      <c r="U45" s="96">
        <f>IF(L45=3,1,0)+IF(O45=3,1,0)+IF(I45=3,1,0)</f>
        <v>0</v>
      </c>
      <c r="V45" s="97">
        <f>G45+J45+M45+P45</f>
        <v>9</v>
      </c>
      <c r="W45" s="18" t="s">
        <v>9</v>
      </c>
      <c r="X45" s="96">
        <f>I45+L45+O45+R45</f>
        <v>3</v>
      </c>
      <c r="Y45" s="248">
        <f>COUNTIF(AC45:AE45,"&lt;0")+1</f>
        <v>1</v>
      </c>
      <c r="Z45" s="249"/>
      <c r="AA45" s="250"/>
      <c r="AB45" s="12">
        <f>100*S45-100*U45+V45-X45</f>
        <v>306</v>
      </c>
      <c r="AC45" s="12">
        <f>AB45-AB42</f>
        <v>409</v>
      </c>
      <c r="AD45" s="12">
        <f>AB45-AB43</f>
        <v>205</v>
      </c>
      <c r="AE45" s="19">
        <f>AB45-AB44</f>
        <v>610</v>
      </c>
      <c r="AF45" s="20"/>
      <c r="AG45" s="19"/>
    </row>
    <row r="46" ht="6.75" customHeight="1" thickBot="1"/>
    <row r="47" spans="1:33" s="23" customFormat="1" ht="13.5">
      <c r="A47" s="145" t="s">
        <v>18</v>
      </c>
      <c r="B47" s="146"/>
      <c r="C47" s="146"/>
      <c r="D47" s="147"/>
      <c r="E47" s="147"/>
      <c r="F47" s="147"/>
      <c r="G47" s="147" t="s">
        <v>19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24" s="13" customFormat="1" ht="12">
      <c r="A48" s="149" t="s">
        <v>92</v>
      </c>
      <c r="B48" s="150"/>
      <c r="C48" s="151" t="s">
        <v>24</v>
      </c>
      <c r="D48" s="152">
        <v>0.5</v>
      </c>
      <c r="E48" s="150"/>
      <c r="F48" s="153" t="s">
        <v>23</v>
      </c>
      <c r="G48" s="150"/>
      <c r="H48" s="150"/>
      <c r="I48" s="150"/>
      <c r="J48" s="251" t="s">
        <v>20</v>
      </c>
      <c r="K48" s="251"/>
      <c r="L48" s="251"/>
      <c r="M48" s="251" t="s">
        <v>25</v>
      </c>
      <c r="N48" s="251"/>
      <c r="O48" s="251"/>
      <c r="P48" s="251" t="s">
        <v>26</v>
      </c>
      <c r="Q48" s="251"/>
      <c r="R48" s="251"/>
      <c r="S48" s="251" t="s">
        <v>89</v>
      </c>
      <c r="T48" s="251"/>
      <c r="U48" s="251"/>
      <c r="V48" s="251" t="s">
        <v>90</v>
      </c>
      <c r="W48" s="251"/>
      <c r="X48" s="260"/>
    </row>
    <row r="49" spans="1:33" s="138" customFormat="1" ht="12.75">
      <c r="A49" s="154" t="s">
        <v>16</v>
      </c>
      <c r="B49" s="24">
        <f>B42</f>
        <v>45</v>
      </c>
      <c r="C49" s="78" t="str">
        <f>C42</f>
        <v>Gühr, Felix</v>
      </c>
      <c r="D49" s="24">
        <f>B45</f>
        <v>53</v>
      </c>
      <c r="E49" s="77" t="str">
        <f>C45</f>
        <v>Gottheit, David</v>
      </c>
      <c r="F49" s="26">
        <v>13</v>
      </c>
      <c r="G49" s="135">
        <f>IF(J49="","",IF(J49&gt;L49,1,0)+IF(M49&gt;O49,1,0)+IF(P49&gt;R49,1,0)+IF(S49&gt;U49,1,0)+IF(V49&gt;X49,1,0))</f>
        <v>1</v>
      </c>
      <c r="H49" s="136" t="str">
        <f>IF(I49&lt;&gt;"",":","")</f>
        <v>:</v>
      </c>
      <c r="I49" s="137">
        <f>IF(L49="","",IF(L49&gt;J49,1,0)+IF(O49&gt;M49,1,0)+IF(R49&gt;P49,1,0)+IF(U49&gt;S49,1,0)+IF(X49&gt;V49,1,0))</f>
        <v>3</v>
      </c>
      <c r="J49" s="188">
        <v>9</v>
      </c>
      <c r="K49" s="136" t="str">
        <f>IF(L49&lt;&gt;"",":","")</f>
        <v>:</v>
      </c>
      <c r="L49" s="189">
        <v>11</v>
      </c>
      <c r="M49" s="188">
        <v>8</v>
      </c>
      <c r="N49" s="136" t="str">
        <f>IF(O49&lt;&gt;"",":","")</f>
        <v>:</v>
      </c>
      <c r="O49" s="189">
        <v>11</v>
      </c>
      <c r="P49" s="188">
        <v>11</v>
      </c>
      <c r="Q49" s="136" t="str">
        <f>IF(R49&lt;&gt;"",":","")</f>
        <v>:</v>
      </c>
      <c r="R49" s="190">
        <v>5</v>
      </c>
      <c r="S49" s="188">
        <v>11</v>
      </c>
      <c r="T49" s="136" t="str">
        <f>IF(U49&lt;&gt;"",":","")</f>
        <v>:</v>
      </c>
      <c r="U49" s="190">
        <v>13</v>
      </c>
      <c r="V49" s="188"/>
      <c r="W49" s="136">
        <f>IF(X49&lt;&gt;"",":","")</f>
      </c>
      <c r="X49" s="191"/>
      <c r="Y49" s="5"/>
      <c r="Z49" s="5"/>
      <c r="AA49" s="5"/>
      <c r="AB49" s="5"/>
      <c r="AC49" s="5"/>
      <c r="AD49" s="5"/>
      <c r="AE49" s="5"/>
      <c r="AF49" s="5"/>
      <c r="AG49" s="5"/>
    </row>
    <row r="50" spans="1:33" s="138" customFormat="1" ht="12.75">
      <c r="A50" s="154" t="s">
        <v>17</v>
      </c>
      <c r="B50" s="24">
        <f>B43</f>
        <v>38</v>
      </c>
      <c r="C50" s="78" t="str">
        <f>C43</f>
        <v>Gerhold, Maximilian</v>
      </c>
      <c r="D50" s="24">
        <f>B44</f>
        <v>60</v>
      </c>
      <c r="E50" s="77" t="str">
        <f>C44</f>
        <v>Richter, Constantin</v>
      </c>
      <c r="F50" s="30">
        <v>14</v>
      </c>
      <c r="G50" s="135">
        <f>IF(J50="","",IF(J50&gt;L50,1,0)+IF(M50&gt;O50,1,0)+IF(P50&gt;R50,1,0)+IF(S50&gt;U50,1,0)+IF(V50&gt;X50,1,0))</f>
        <v>3</v>
      </c>
      <c r="H50" s="136" t="str">
        <f>IF(I50&lt;&gt;"",":","")</f>
        <v>:</v>
      </c>
      <c r="I50" s="137">
        <f>IF(L50="","",IF(L50&gt;J50,1,0)+IF(O50&gt;M50,1,0)+IF(R50&gt;P50,1,0)+IF(U50&gt;S50,1,0)+IF(X50&gt;V50,1,0))</f>
        <v>1</v>
      </c>
      <c r="J50" s="188">
        <v>11</v>
      </c>
      <c r="K50" s="136" t="str">
        <f>IF(L50&lt;&gt;"",":","")</f>
        <v>:</v>
      </c>
      <c r="L50" s="189">
        <v>8</v>
      </c>
      <c r="M50" s="188">
        <v>11</v>
      </c>
      <c r="N50" s="136" t="str">
        <f>IF(O50&lt;&gt;"",":","")</f>
        <v>:</v>
      </c>
      <c r="O50" s="189">
        <v>7</v>
      </c>
      <c r="P50" s="188">
        <v>9</v>
      </c>
      <c r="Q50" s="136" t="str">
        <f>IF(R50&lt;&gt;"",":","")</f>
        <v>:</v>
      </c>
      <c r="R50" s="190">
        <v>11</v>
      </c>
      <c r="S50" s="188">
        <v>11</v>
      </c>
      <c r="T50" s="136" t="str">
        <f>IF(U50&lt;&gt;"",":","")</f>
        <v>:</v>
      </c>
      <c r="U50" s="190">
        <v>6</v>
      </c>
      <c r="V50" s="188"/>
      <c r="W50" s="136">
        <f>IF(X50&lt;&gt;"",":","")</f>
      </c>
      <c r="X50" s="191"/>
      <c r="Y50" s="5"/>
      <c r="Z50" s="5"/>
      <c r="AA50" s="5"/>
      <c r="AB50" s="5"/>
      <c r="AC50" s="5"/>
      <c r="AD50" s="5"/>
      <c r="AE50" s="5"/>
      <c r="AF50" s="5"/>
      <c r="AG50" s="5"/>
    </row>
    <row r="51" spans="1:24" s="13" customFormat="1" ht="12">
      <c r="A51" s="149" t="s">
        <v>12</v>
      </c>
      <c r="B51" s="150"/>
      <c r="C51" s="151" t="s">
        <v>24</v>
      </c>
      <c r="D51" s="152">
        <v>0.5729166666666666</v>
      </c>
      <c r="E51" s="150"/>
      <c r="F51" s="153"/>
      <c r="G51" s="150"/>
      <c r="H51" s="150"/>
      <c r="I51" s="156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61"/>
    </row>
    <row r="52" spans="1:33" s="138" customFormat="1" ht="12.75">
      <c r="A52" s="154" t="s">
        <v>10</v>
      </c>
      <c r="B52" s="24">
        <f>B42</f>
        <v>45</v>
      </c>
      <c r="C52" s="78" t="str">
        <f>C42</f>
        <v>Gühr, Felix</v>
      </c>
      <c r="D52" s="24">
        <f>B44</f>
        <v>60</v>
      </c>
      <c r="E52" s="77" t="str">
        <f>C44</f>
        <v>Richter, Constantin</v>
      </c>
      <c r="F52" s="26">
        <v>13</v>
      </c>
      <c r="G52" s="135">
        <f>IF(J52="","",IF(J52&gt;L52,1,0)+IF(M52&gt;O52,1,0)+IF(P52&gt;R52,1,0)+IF(S52&gt;U52,1,0)+IF(V52&gt;X52,1,0))</f>
        <v>3</v>
      </c>
      <c r="H52" s="136" t="str">
        <f>IF(I52&lt;&gt;"",":","")</f>
        <v>:</v>
      </c>
      <c r="I52" s="137">
        <f>IF(L52="","",IF(L52&gt;J52,1,0)+IF(O52&gt;M52,1,0)+IF(R52&gt;P52,1,0)+IF(U52&gt;S52,1,0)+IF(X52&gt;V52,1,0))</f>
        <v>2</v>
      </c>
      <c r="J52" s="188">
        <v>11</v>
      </c>
      <c r="K52" s="136" t="str">
        <f>IF(L52&lt;&gt;"",":","")</f>
        <v>:</v>
      </c>
      <c r="L52" s="189">
        <v>9</v>
      </c>
      <c r="M52" s="188">
        <v>11</v>
      </c>
      <c r="N52" s="136" t="str">
        <f>IF(O52&lt;&gt;"",":","")</f>
        <v>:</v>
      </c>
      <c r="O52" s="189">
        <v>9</v>
      </c>
      <c r="P52" s="188">
        <v>9</v>
      </c>
      <c r="Q52" s="136" t="str">
        <f>IF(R52&lt;&gt;"",":","")</f>
        <v>:</v>
      </c>
      <c r="R52" s="190">
        <v>11</v>
      </c>
      <c r="S52" s="188">
        <v>5</v>
      </c>
      <c r="T52" s="136" t="str">
        <f>IF(U52&lt;&gt;"",":","")</f>
        <v>:</v>
      </c>
      <c r="U52" s="190">
        <v>11</v>
      </c>
      <c r="V52" s="188">
        <v>11</v>
      </c>
      <c r="W52" s="136" t="str">
        <f>IF(X52&lt;&gt;"",":","")</f>
        <v>:</v>
      </c>
      <c r="X52" s="191">
        <v>6</v>
      </c>
      <c r="Y52" s="5"/>
      <c r="Z52" s="5"/>
      <c r="AA52" s="5"/>
      <c r="AB52" s="5"/>
      <c r="AC52" s="5"/>
      <c r="AD52" s="5"/>
      <c r="AE52" s="5"/>
      <c r="AF52" s="5"/>
      <c r="AG52" s="5"/>
    </row>
    <row r="53" spans="1:33" s="138" customFormat="1" ht="12.75">
      <c r="A53" s="154" t="s">
        <v>14</v>
      </c>
      <c r="B53" s="24">
        <f>B43</f>
        <v>38</v>
      </c>
      <c r="C53" s="78" t="str">
        <f>C43</f>
        <v>Gerhold, Maximilian</v>
      </c>
      <c r="D53" s="24">
        <f>B45</f>
        <v>53</v>
      </c>
      <c r="E53" s="77" t="str">
        <f>C45</f>
        <v>Gottheit, David</v>
      </c>
      <c r="F53" s="30">
        <v>14</v>
      </c>
      <c r="G53" s="135">
        <f>IF(J53="","",IF(J53&gt;L53,1,0)+IF(M53&gt;O53,1,0)+IF(P53&gt;R53,1,0)+IF(S53&gt;U53,1,0)+IF(V53&gt;X53,1,0))</f>
        <v>0</v>
      </c>
      <c r="H53" s="136" t="str">
        <f>IF(I53&lt;&gt;"",":","")</f>
        <v>:</v>
      </c>
      <c r="I53" s="137">
        <f>IF(L53="","",IF(L53&gt;J53,1,0)+IF(O53&gt;M53,1,0)+IF(R53&gt;P53,1,0)+IF(U53&gt;S53,1,0)+IF(X53&gt;V53,1,0))</f>
        <v>3</v>
      </c>
      <c r="J53" s="188">
        <v>8</v>
      </c>
      <c r="K53" s="136" t="str">
        <f>IF(L53&lt;&gt;"",":","")</f>
        <v>:</v>
      </c>
      <c r="L53" s="189">
        <v>11</v>
      </c>
      <c r="M53" s="188">
        <v>7</v>
      </c>
      <c r="N53" s="136" t="str">
        <f>IF(O53&lt;&gt;"",":","")</f>
        <v>:</v>
      </c>
      <c r="O53" s="189">
        <v>11</v>
      </c>
      <c r="P53" s="188">
        <v>4</v>
      </c>
      <c r="Q53" s="136" t="str">
        <f>IF(R53&lt;&gt;"",":","")</f>
        <v>:</v>
      </c>
      <c r="R53" s="190">
        <v>11</v>
      </c>
      <c r="S53" s="188"/>
      <c r="T53" s="136">
        <f>IF(U53&lt;&gt;"",":","")</f>
      </c>
      <c r="U53" s="190"/>
      <c r="V53" s="188"/>
      <c r="W53" s="136">
        <f>IF(X53&lt;&gt;"",":","")</f>
      </c>
      <c r="X53" s="191"/>
      <c r="Y53" s="5"/>
      <c r="Z53" s="5"/>
      <c r="AA53" s="5"/>
      <c r="AB53" s="5"/>
      <c r="AC53" s="5"/>
      <c r="AD53" s="5"/>
      <c r="AE53" s="5"/>
      <c r="AF53" s="5"/>
      <c r="AG53" s="5"/>
    </row>
    <row r="54" spans="1:24" s="13" customFormat="1" ht="12">
      <c r="A54" s="149" t="s">
        <v>15</v>
      </c>
      <c r="B54" s="150"/>
      <c r="C54" s="151" t="s">
        <v>24</v>
      </c>
      <c r="D54" s="152">
        <v>0.6458333333333334</v>
      </c>
      <c r="E54" s="150"/>
      <c r="F54" s="153"/>
      <c r="G54" s="150"/>
      <c r="H54" s="150"/>
      <c r="I54" s="156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61"/>
    </row>
    <row r="55" spans="1:33" s="138" customFormat="1" ht="12.75">
      <c r="A55" s="154" t="s">
        <v>13</v>
      </c>
      <c r="B55" s="24">
        <f>B42</f>
        <v>45</v>
      </c>
      <c r="C55" s="78" t="str">
        <f>C42</f>
        <v>Gühr, Felix</v>
      </c>
      <c r="D55" s="24">
        <f>B43</f>
        <v>38</v>
      </c>
      <c r="E55" s="77" t="str">
        <f>C43</f>
        <v>Gerhold, Maximilian</v>
      </c>
      <c r="F55" s="26">
        <v>13</v>
      </c>
      <c r="G55" s="135">
        <f>IF(J55="","",IF(J55&gt;L55,1,0)+IF(M55&gt;O55,1,0)+IF(P55&gt;R55,1,0)+IF(S55&gt;U55,1,0)+IF(V55&gt;X55,1,0))</f>
        <v>1</v>
      </c>
      <c r="H55" s="136" t="str">
        <f>IF(I55&lt;&gt;"",":","")</f>
        <v>:</v>
      </c>
      <c r="I55" s="137">
        <f>IF(L55="","",IF(L55&gt;J55,1,0)+IF(O55&gt;M55,1,0)+IF(R55&gt;P55,1,0)+IF(U55&gt;S55,1,0)+IF(X55&gt;V55,1,0))</f>
        <v>3</v>
      </c>
      <c r="J55" s="188">
        <v>11</v>
      </c>
      <c r="K55" s="136" t="str">
        <f>IF(L55&lt;&gt;"",":","")</f>
        <v>:</v>
      </c>
      <c r="L55" s="189">
        <v>9</v>
      </c>
      <c r="M55" s="188">
        <v>6</v>
      </c>
      <c r="N55" s="136" t="str">
        <f>IF(O55&lt;&gt;"",":","")</f>
        <v>:</v>
      </c>
      <c r="O55" s="189">
        <v>11</v>
      </c>
      <c r="P55" s="188">
        <v>6</v>
      </c>
      <c r="Q55" s="136" t="str">
        <f>IF(R55&lt;&gt;"",":","")</f>
        <v>:</v>
      </c>
      <c r="R55" s="190">
        <v>11</v>
      </c>
      <c r="S55" s="188">
        <v>4</v>
      </c>
      <c r="T55" s="136" t="str">
        <f>IF(U55&lt;&gt;"",":","")</f>
        <v>:</v>
      </c>
      <c r="U55" s="190">
        <v>11</v>
      </c>
      <c r="V55" s="188"/>
      <c r="W55" s="136">
        <f>IF(X55&lt;&gt;"",":","")</f>
      </c>
      <c r="X55" s="191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38" customFormat="1" ht="13.5" thickBot="1">
      <c r="A56" s="192" t="s">
        <v>11</v>
      </c>
      <c r="B56" s="158">
        <f>B44</f>
        <v>60</v>
      </c>
      <c r="C56" s="159" t="str">
        <f>C44</f>
        <v>Richter, Constantin</v>
      </c>
      <c r="D56" s="158">
        <f>B45</f>
        <v>53</v>
      </c>
      <c r="E56" s="161" t="str">
        <f>C45</f>
        <v>Gottheit, David</v>
      </c>
      <c r="F56" s="162">
        <v>14</v>
      </c>
      <c r="G56" s="193">
        <f>IF(J56="","",IF(J56&gt;L56,1,0)+IF(M56&gt;O56,1,0)+IF(P56&gt;R56,1,0)+IF(S56&gt;U56,1,0)+IF(V56&gt;X56,1,0))</f>
        <v>2</v>
      </c>
      <c r="H56" s="194" t="str">
        <f>IF(I56&lt;&gt;"",":","")</f>
        <v>:</v>
      </c>
      <c r="I56" s="195">
        <f>IF(L56="","",IF(L56&gt;J56,1,0)+IF(O56&gt;M56,1,0)+IF(R56&gt;P56,1,0)+IF(U56&gt;S56,1,0)+IF(X56&gt;V56,1,0))</f>
        <v>3</v>
      </c>
      <c r="J56" s="196">
        <v>5</v>
      </c>
      <c r="K56" s="194" t="str">
        <f>IF(L56&lt;&gt;"",":","")</f>
        <v>:</v>
      </c>
      <c r="L56" s="197">
        <v>11</v>
      </c>
      <c r="M56" s="196">
        <v>9</v>
      </c>
      <c r="N56" s="194" t="str">
        <f>IF(O56&lt;&gt;"",":","")</f>
        <v>:</v>
      </c>
      <c r="O56" s="197">
        <v>11</v>
      </c>
      <c r="P56" s="196">
        <v>11</v>
      </c>
      <c r="Q56" s="194" t="str">
        <f>IF(R56&lt;&gt;"",":","")</f>
        <v>:</v>
      </c>
      <c r="R56" s="198">
        <v>8</v>
      </c>
      <c r="S56" s="196">
        <v>11</v>
      </c>
      <c r="T56" s="194" t="str">
        <f>IF(U56&lt;&gt;"",":","")</f>
        <v>:</v>
      </c>
      <c r="U56" s="198">
        <v>9</v>
      </c>
      <c r="V56" s="196">
        <v>10</v>
      </c>
      <c r="W56" s="194" t="str">
        <f>IF(X56&lt;&gt;"",":","")</f>
        <v>:</v>
      </c>
      <c r="X56" s="199">
        <v>12</v>
      </c>
      <c r="Y56" s="5"/>
      <c r="Z56" s="5"/>
      <c r="AA56" s="5"/>
      <c r="AB56" s="5"/>
      <c r="AC56" s="5"/>
      <c r="AD56" s="5"/>
      <c r="AE56" s="5"/>
      <c r="AF56" s="5"/>
      <c r="AG56" s="5"/>
    </row>
    <row r="57" spans="1:33" s="138" customFormat="1" ht="12.75">
      <c r="A57" s="139"/>
      <c r="B57" s="90"/>
      <c r="C57" s="5"/>
      <c r="D57" s="90"/>
      <c r="E57" s="5"/>
      <c r="F57" s="92"/>
      <c r="G57" s="140"/>
      <c r="H57" s="141"/>
      <c r="I57" s="142"/>
      <c r="J57" s="140"/>
      <c r="K57" s="141"/>
      <c r="L57" s="140"/>
      <c r="M57" s="140"/>
      <c r="N57" s="141"/>
      <c r="O57" s="140"/>
      <c r="P57" s="140"/>
      <c r="Q57" s="141"/>
      <c r="R57" s="140"/>
      <c r="S57" s="140"/>
      <c r="T57" s="141"/>
      <c r="U57" s="140"/>
      <c r="V57" s="140"/>
      <c r="W57" s="141"/>
      <c r="X57" s="140"/>
      <c r="Y57" s="5"/>
      <c r="Z57" s="5"/>
      <c r="AA57" s="5"/>
      <c r="AB57" s="5"/>
      <c r="AC57" s="5"/>
      <c r="AD57" s="5"/>
      <c r="AE57" s="5"/>
      <c r="AF57" s="5"/>
      <c r="AG57" s="5"/>
    </row>
    <row r="58" spans="1:6" ht="15" customHeight="1">
      <c r="A58" s="252" t="str">
        <f>Datenblatt!G4</f>
        <v>Jungen U15</v>
      </c>
      <c r="B58" s="252"/>
      <c r="C58" s="252"/>
      <c r="D58" s="253" t="s">
        <v>71</v>
      </c>
      <c r="E58" s="253"/>
      <c r="F58" s="253"/>
    </row>
    <row r="59" spans="1:33" ht="12.75">
      <c r="A59" s="177"/>
      <c r="B59" s="175" t="s">
        <v>22</v>
      </c>
      <c r="C59" s="175" t="s">
        <v>0</v>
      </c>
      <c r="D59" s="175"/>
      <c r="E59" s="175" t="s">
        <v>1</v>
      </c>
      <c r="F59" s="176" t="s">
        <v>21</v>
      </c>
      <c r="G59" s="257" t="s">
        <v>2</v>
      </c>
      <c r="H59" s="258"/>
      <c r="I59" s="259"/>
      <c r="J59" s="257" t="s">
        <v>3</v>
      </c>
      <c r="K59" s="258"/>
      <c r="L59" s="259"/>
      <c r="M59" s="257" t="s">
        <v>4</v>
      </c>
      <c r="N59" s="258"/>
      <c r="O59" s="259"/>
      <c r="P59" s="257" t="s">
        <v>5</v>
      </c>
      <c r="Q59" s="258"/>
      <c r="R59" s="259"/>
      <c r="S59" s="1"/>
      <c r="T59" s="2" t="s">
        <v>6</v>
      </c>
      <c r="U59" s="3"/>
      <c r="V59" s="1"/>
      <c r="W59" s="2" t="s">
        <v>7</v>
      </c>
      <c r="X59" s="2"/>
      <c r="Y59" s="254" t="s">
        <v>8</v>
      </c>
      <c r="Z59" s="255"/>
      <c r="AA59" s="256"/>
      <c r="AE59" s="4"/>
      <c r="AF59" s="4"/>
      <c r="AG59" s="4"/>
    </row>
    <row r="60" spans="1:33" s="12" customFormat="1" ht="16.5">
      <c r="A60" s="14" t="s">
        <v>2</v>
      </c>
      <c r="B60" s="174">
        <v>54</v>
      </c>
      <c r="C60" s="245" t="str">
        <f>IF(B60="","",VLOOKUP(B60,Jungen,2))</f>
        <v>Hadlaczky, Stefan</v>
      </c>
      <c r="D60" s="246"/>
      <c r="E60" s="118" t="str">
        <f>IF(B60="","",VLOOKUP(B60,Jungen,3))</f>
        <v>TSV Untereisesheim</v>
      </c>
      <c r="F60" s="15" t="str">
        <f>IF(B60="","",VLOOKUP(B60,Jungen,4))</f>
        <v>WH</v>
      </c>
      <c r="G60" s="16"/>
      <c r="H60" s="17"/>
      <c r="I60" s="17"/>
      <c r="J60" s="11">
        <f>IF(G73="",0,G73)</f>
        <v>1</v>
      </c>
      <c r="K60" s="15" t="s">
        <v>9</v>
      </c>
      <c r="L60" s="31">
        <f>IF(I73="",0,I73)</f>
        <v>3</v>
      </c>
      <c r="M60" s="11">
        <f>IF(G70="",0,G70)</f>
        <v>3</v>
      </c>
      <c r="N60" s="15" t="s">
        <v>9</v>
      </c>
      <c r="O60" s="31">
        <f>IF(I70="",0,I70)</f>
        <v>1</v>
      </c>
      <c r="P60" s="11">
        <f>IF(G67="",0,G67)</f>
        <v>3</v>
      </c>
      <c r="Q60" s="15" t="s">
        <v>9</v>
      </c>
      <c r="R60" s="31">
        <f>IF(I67="",0,I67)</f>
        <v>0</v>
      </c>
      <c r="S60" s="95">
        <f>IF(J60=3,1,0)+IF(M60=3,1,0)+IF(P60=3,1,0)</f>
        <v>2</v>
      </c>
      <c r="T60" s="18" t="s">
        <v>9</v>
      </c>
      <c r="U60" s="96">
        <f>IF(L60=3,1,0)+IF(O60=3,1,0)+IF(R60=3,1,0)</f>
        <v>1</v>
      </c>
      <c r="V60" s="97">
        <f>G60+J60+M60+P60</f>
        <v>7</v>
      </c>
      <c r="W60" s="18" t="s">
        <v>9</v>
      </c>
      <c r="X60" s="96">
        <f>I60+L60+O60+R60</f>
        <v>4</v>
      </c>
      <c r="Y60" s="248">
        <f>COUNTIF(AC60:AE60,"&lt;0")+1</f>
        <v>2</v>
      </c>
      <c r="Z60" s="249"/>
      <c r="AA60" s="250"/>
      <c r="AB60" s="12">
        <f>100*S60-100*U60+V60-X60</f>
        <v>103</v>
      </c>
      <c r="AC60" s="12">
        <f>AB60-AB61</f>
        <v>-205</v>
      </c>
      <c r="AD60" s="12">
        <f>AB60-AB62</f>
        <v>207</v>
      </c>
      <c r="AE60" s="19">
        <f>AB60-AB63</f>
        <v>410</v>
      </c>
      <c r="AF60" s="20"/>
      <c r="AG60" s="19"/>
    </row>
    <row r="61" spans="1:33" s="12" customFormat="1" ht="16.5">
      <c r="A61" s="14" t="s">
        <v>3</v>
      </c>
      <c r="B61" s="174">
        <v>43</v>
      </c>
      <c r="C61" s="245" t="str">
        <f>IF(B61="","",VLOOKUP(B61,Jungen,2))</f>
        <v>Glunk, Adrian</v>
      </c>
      <c r="D61" s="246"/>
      <c r="E61" s="118" t="str">
        <f>IF(B61="","",VLOOKUP(B61,Jungen,3))</f>
        <v>DJK Offenburg</v>
      </c>
      <c r="F61" s="15" t="str">
        <f>IF(B61="","",VLOOKUP(B61,Jungen,4))</f>
        <v>SB</v>
      </c>
      <c r="G61" s="11">
        <f>IF(I73="",0,I73)</f>
        <v>3</v>
      </c>
      <c r="H61" s="15" t="s">
        <v>9</v>
      </c>
      <c r="I61" s="31">
        <f>IF(G73="",0,G73)</f>
        <v>1</v>
      </c>
      <c r="J61" s="16"/>
      <c r="K61" s="17"/>
      <c r="L61" s="32"/>
      <c r="M61" s="11">
        <f>IF(G68="",0,G68)</f>
        <v>3</v>
      </c>
      <c r="N61" s="15" t="s">
        <v>9</v>
      </c>
      <c r="O61" s="31">
        <f>IF(I68="",0,I68)</f>
        <v>0</v>
      </c>
      <c r="P61" s="11">
        <f>IF(G71="",0,G71)</f>
        <v>3</v>
      </c>
      <c r="Q61" s="15" t="s">
        <v>9</v>
      </c>
      <c r="R61" s="31">
        <f>IF(I71="",0,I71)</f>
        <v>0</v>
      </c>
      <c r="S61" s="95">
        <f>IF(G61=3,1,0)+IF(M61=3,1,0)+IF(P61=3,1,0)</f>
        <v>3</v>
      </c>
      <c r="T61" s="18" t="s">
        <v>9</v>
      </c>
      <c r="U61" s="96">
        <f>IF(I61=3,1,0)+IF(O61=3,1,0)+IF(R61=3,1,0)</f>
        <v>0</v>
      </c>
      <c r="V61" s="97">
        <f>G61+J61+M61+P61</f>
        <v>9</v>
      </c>
      <c r="W61" s="18" t="s">
        <v>9</v>
      </c>
      <c r="X61" s="96">
        <f>I61+L61+O61+R61</f>
        <v>1</v>
      </c>
      <c r="Y61" s="248">
        <f>COUNTIF(AC61:AE61,"&lt;0")+1</f>
        <v>1</v>
      </c>
      <c r="Z61" s="249"/>
      <c r="AA61" s="250"/>
      <c r="AB61" s="12">
        <f>100*S61-100*U61+V61-X61</f>
        <v>308</v>
      </c>
      <c r="AC61" s="12">
        <f>AB61-AB60</f>
        <v>205</v>
      </c>
      <c r="AD61" s="12">
        <f>AB61-AB62</f>
        <v>412</v>
      </c>
      <c r="AE61" s="19">
        <f>AB61-AB63</f>
        <v>615</v>
      </c>
      <c r="AF61" s="20"/>
      <c r="AG61" s="19"/>
    </row>
    <row r="62" spans="1:33" s="12" customFormat="1" ht="16.5">
      <c r="A62" s="14" t="s">
        <v>4</v>
      </c>
      <c r="B62" s="174">
        <v>37</v>
      </c>
      <c r="C62" s="245" t="str">
        <f>IF(B62="","",VLOOKUP(B62,Jungen,2))</f>
        <v>Fürst, Jonas</v>
      </c>
      <c r="D62" s="246"/>
      <c r="E62" s="118" t="str">
        <f>IF(B62="","",VLOOKUP(B62,Jungen,3))</f>
        <v>TS Durlach</v>
      </c>
      <c r="F62" s="15" t="str">
        <f>IF(B62="","",VLOOKUP(B62,Jungen,4))</f>
        <v>BD</v>
      </c>
      <c r="G62" s="11">
        <f>IF(I70="",0,I70)</f>
        <v>1</v>
      </c>
      <c r="H62" s="15" t="s">
        <v>9</v>
      </c>
      <c r="I62" s="31">
        <f>IF(G70="",0,G70)</f>
        <v>3</v>
      </c>
      <c r="J62" s="11">
        <f>IF(I68="",0,I68)</f>
        <v>0</v>
      </c>
      <c r="K62" s="15" t="s">
        <v>9</v>
      </c>
      <c r="L62" s="31">
        <f>IF(G68="",0,G68)</f>
        <v>3</v>
      </c>
      <c r="M62" s="16"/>
      <c r="N62" s="21"/>
      <c r="O62" s="32"/>
      <c r="P62" s="11">
        <f>IF(G74="",0,G74)</f>
        <v>3</v>
      </c>
      <c r="Q62" s="15" t="s">
        <v>9</v>
      </c>
      <c r="R62" s="31">
        <f>IF(I74="",0,I74)</f>
        <v>2</v>
      </c>
      <c r="S62" s="95">
        <f>IF(J62=3,1,0)+IF(G62=3,1,0)+IF(P62=3,1,0)</f>
        <v>1</v>
      </c>
      <c r="T62" s="18" t="s">
        <v>9</v>
      </c>
      <c r="U62" s="96">
        <f>IF(L62=3,1,0)+IF(I62=3,1,0)+IF(R62=3,1,0)</f>
        <v>2</v>
      </c>
      <c r="V62" s="97">
        <f>G62+J62+M62+P62</f>
        <v>4</v>
      </c>
      <c r="W62" s="18" t="s">
        <v>9</v>
      </c>
      <c r="X62" s="96">
        <f>I62+L62+O62+R62</f>
        <v>8</v>
      </c>
      <c r="Y62" s="248">
        <f>COUNTIF(AC62:AE62,"&lt;0")+1</f>
        <v>3</v>
      </c>
      <c r="Z62" s="249"/>
      <c r="AA62" s="250"/>
      <c r="AB62" s="12">
        <f>100*S62-100*U62+V62-X62</f>
        <v>-104</v>
      </c>
      <c r="AC62" s="12">
        <f>AB62-AB60</f>
        <v>-207</v>
      </c>
      <c r="AD62" s="12">
        <f>AB62-AB61</f>
        <v>-412</v>
      </c>
      <c r="AE62" s="19">
        <f>AB62-AB63</f>
        <v>203</v>
      </c>
      <c r="AF62" s="20"/>
      <c r="AG62" s="19"/>
    </row>
    <row r="63" spans="1:33" s="12" customFormat="1" ht="16.5">
      <c r="A63" s="14" t="s">
        <v>5</v>
      </c>
      <c r="B63" s="174">
        <v>61</v>
      </c>
      <c r="C63" s="245" t="str">
        <f>IF(B63="","",VLOOKUP(B63,Jungen,2))</f>
        <v>Rothe, Vincent</v>
      </c>
      <c r="D63" s="246"/>
      <c r="E63" s="118" t="str">
        <f>IF(B63="","",VLOOKUP(B63,Jungen,3))</f>
        <v>TTC rollcom Reutlingen</v>
      </c>
      <c r="F63" s="15" t="str">
        <f>IF(B63="","",VLOOKUP(B63,Jungen,4))</f>
        <v>WH</v>
      </c>
      <c r="G63" s="11">
        <f>IF(I67="",0,I67)</f>
        <v>0</v>
      </c>
      <c r="H63" s="15" t="s">
        <v>9</v>
      </c>
      <c r="I63" s="31">
        <f>IF(G67="",0,G67)</f>
        <v>3</v>
      </c>
      <c r="J63" s="11">
        <f>IF(I71="",0,I71)</f>
        <v>0</v>
      </c>
      <c r="K63" s="15" t="s">
        <v>9</v>
      </c>
      <c r="L63" s="31">
        <f>IF(G71="",0,G71)</f>
        <v>3</v>
      </c>
      <c r="M63" s="11">
        <f>IF(I74="",0,I74)</f>
        <v>2</v>
      </c>
      <c r="N63" s="15" t="s">
        <v>9</v>
      </c>
      <c r="O63" s="31">
        <f>IF(G74="",0,G74)</f>
        <v>3</v>
      </c>
      <c r="P63" s="16"/>
      <c r="Q63" s="21"/>
      <c r="R63" s="32"/>
      <c r="S63" s="95">
        <f>IF(J63=3,1,0)+IF(M63=3,1,0)+IF(G63=3,1,0)</f>
        <v>0</v>
      </c>
      <c r="T63" s="18" t="s">
        <v>9</v>
      </c>
      <c r="U63" s="96">
        <f>IF(L63=3,1,0)+IF(O63=3,1,0)+IF(I63=3,1,0)</f>
        <v>3</v>
      </c>
      <c r="V63" s="97">
        <f>G63+J63+M63+P63</f>
        <v>2</v>
      </c>
      <c r="W63" s="18" t="s">
        <v>9</v>
      </c>
      <c r="X63" s="96">
        <f>I63+L63+O63+R63</f>
        <v>9</v>
      </c>
      <c r="Y63" s="248">
        <f>COUNTIF(AC63:AE63,"&lt;0")+1</f>
        <v>4</v>
      </c>
      <c r="Z63" s="249"/>
      <c r="AA63" s="250"/>
      <c r="AB63" s="12">
        <f>100*S63-100*U63+V63-X63</f>
        <v>-307</v>
      </c>
      <c r="AC63" s="12">
        <f>AB63-AB60</f>
        <v>-410</v>
      </c>
      <c r="AD63" s="12">
        <f>AB63-AB61</f>
        <v>-615</v>
      </c>
      <c r="AE63" s="19">
        <f>AB63-AB62</f>
        <v>-203</v>
      </c>
      <c r="AF63" s="20"/>
      <c r="AG63" s="19"/>
    </row>
    <row r="64" ht="6.75" customHeight="1" thickBot="1"/>
    <row r="65" spans="1:33" s="23" customFormat="1" ht="13.5">
      <c r="A65" s="145" t="s">
        <v>18</v>
      </c>
      <c r="B65" s="146"/>
      <c r="C65" s="146"/>
      <c r="D65" s="147"/>
      <c r="E65" s="147"/>
      <c r="F65" s="147"/>
      <c r="G65" s="147" t="s">
        <v>19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24" s="13" customFormat="1" ht="12">
      <c r="A66" s="149" t="s">
        <v>92</v>
      </c>
      <c r="B66" s="150"/>
      <c r="C66" s="151" t="s">
        <v>24</v>
      </c>
      <c r="D66" s="152">
        <v>0.5</v>
      </c>
      <c r="E66" s="150"/>
      <c r="F66" s="153" t="s">
        <v>23</v>
      </c>
      <c r="G66" s="150"/>
      <c r="H66" s="150"/>
      <c r="I66" s="150"/>
      <c r="J66" s="251" t="s">
        <v>20</v>
      </c>
      <c r="K66" s="251"/>
      <c r="L66" s="251"/>
      <c r="M66" s="251" t="s">
        <v>25</v>
      </c>
      <c r="N66" s="251"/>
      <c r="O66" s="251"/>
      <c r="P66" s="251" t="s">
        <v>26</v>
      </c>
      <c r="Q66" s="251"/>
      <c r="R66" s="251"/>
      <c r="S66" s="251" t="s">
        <v>89</v>
      </c>
      <c r="T66" s="251"/>
      <c r="U66" s="251"/>
      <c r="V66" s="251" t="s">
        <v>90</v>
      </c>
      <c r="W66" s="251"/>
      <c r="X66" s="260"/>
    </row>
    <row r="67" spans="1:33" s="138" customFormat="1" ht="12.75">
      <c r="A67" s="154" t="s">
        <v>16</v>
      </c>
      <c r="B67" s="24">
        <f>B60</f>
        <v>54</v>
      </c>
      <c r="C67" s="78" t="str">
        <f>C60</f>
        <v>Hadlaczky, Stefan</v>
      </c>
      <c r="D67" s="24">
        <f>B63</f>
        <v>61</v>
      </c>
      <c r="E67" s="77" t="str">
        <f>C63</f>
        <v>Rothe, Vincent</v>
      </c>
      <c r="F67" s="26">
        <v>15</v>
      </c>
      <c r="G67" s="135">
        <f>IF(J67="","",IF(J67&gt;L67,1,0)+IF(M67&gt;O67,1,0)+IF(P67&gt;R67,1,0)+IF(S67&gt;U67,1,0)+IF(V67&gt;X67,1,0))</f>
        <v>3</v>
      </c>
      <c r="H67" s="136" t="str">
        <f>IF(I67&lt;&gt;"",":","")</f>
        <v>:</v>
      </c>
      <c r="I67" s="137">
        <f>IF(L67="","",IF(L67&gt;J67,1,0)+IF(O67&gt;M67,1,0)+IF(R67&gt;P67,1,0)+IF(U67&gt;S67,1,0)+IF(X67&gt;V67,1,0))</f>
        <v>0</v>
      </c>
      <c r="J67" s="188">
        <v>11</v>
      </c>
      <c r="K67" s="136" t="str">
        <f>IF(L67&lt;&gt;"",":","")</f>
        <v>:</v>
      </c>
      <c r="L67" s="189">
        <v>9</v>
      </c>
      <c r="M67" s="188">
        <v>11</v>
      </c>
      <c r="N67" s="136" t="str">
        <f>IF(O67&lt;&gt;"",":","")</f>
        <v>:</v>
      </c>
      <c r="O67" s="189">
        <v>9</v>
      </c>
      <c r="P67" s="188">
        <v>11</v>
      </c>
      <c r="Q67" s="136" t="str">
        <f>IF(R67&lt;&gt;"",":","")</f>
        <v>:</v>
      </c>
      <c r="R67" s="190">
        <v>6</v>
      </c>
      <c r="S67" s="188"/>
      <c r="T67" s="136">
        <f>IF(U67&lt;&gt;"",":","")</f>
      </c>
      <c r="U67" s="190"/>
      <c r="V67" s="188"/>
      <c r="W67" s="136">
        <f>IF(X67&lt;&gt;"",":","")</f>
      </c>
      <c r="X67" s="191"/>
      <c r="Y67" s="5"/>
      <c r="Z67" s="5"/>
      <c r="AA67" s="5"/>
      <c r="AB67" s="5"/>
      <c r="AC67" s="5"/>
      <c r="AD67" s="5"/>
      <c r="AE67" s="5"/>
      <c r="AF67" s="5"/>
      <c r="AG67" s="5"/>
    </row>
    <row r="68" spans="1:33" s="138" customFormat="1" ht="12.75">
      <c r="A68" s="154" t="s">
        <v>17</v>
      </c>
      <c r="B68" s="24">
        <f>B61</f>
        <v>43</v>
      </c>
      <c r="C68" s="78" t="str">
        <f>C61</f>
        <v>Glunk, Adrian</v>
      </c>
      <c r="D68" s="24">
        <f>B62</f>
        <v>37</v>
      </c>
      <c r="E68" s="77" t="str">
        <f>C62</f>
        <v>Fürst, Jonas</v>
      </c>
      <c r="F68" s="30">
        <v>16</v>
      </c>
      <c r="G68" s="135">
        <f>IF(J68="","",IF(J68&gt;L68,1,0)+IF(M68&gt;O68,1,0)+IF(P68&gt;R68,1,0)+IF(S68&gt;U68,1,0)+IF(V68&gt;X68,1,0))</f>
        <v>3</v>
      </c>
      <c r="H68" s="136" t="str">
        <f>IF(I68&lt;&gt;"",":","")</f>
        <v>:</v>
      </c>
      <c r="I68" s="137">
        <f>IF(L68="","",IF(L68&gt;J68,1,0)+IF(O68&gt;M68,1,0)+IF(R68&gt;P68,1,0)+IF(U68&gt;S68,1,0)+IF(X68&gt;V68,1,0))</f>
        <v>0</v>
      </c>
      <c r="J68" s="188">
        <v>11</v>
      </c>
      <c r="K68" s="136" t="str">
        <f>IF(L68&lt;&gt;"",":","")</f>
        <v>:</v>
      </c>
      <c r="L68" s="189">
        <v>5</v>
      </c>
      <c r="M68" s="188">
        <v>12</v>
      </c>
      <c r="N68" s="136" t="str">
        <f>IF(O68&lt;&gt;"",":","")</f>
        <v>:</v>
      </c>
      <c r="O68" s="189">
        <v>10</v>
      </c>
      <c r="P68" s="188">
        <v>11</v>
      </c>
      <c r="Q68" s="136" t="str">
        <f>IF(R68&lt;&gt;"",":","")</f>
        <v>:</v>
      </c>
      <c r="R68" s="190">
        <v>9</v>
      </c>
      <c r="S68" s="188"/>
      <c r="T68" s="136">
        <f>IF(U68&lt;&gt;"",":","")</f>
      </c>
      <c r="U68" s="190"/>
      <c r="V68" s="188"/>
      <c r="W68" s="136">
        <f>IF(X68&lt;&gt;"",":","")</f>
      </c>
      <c r="X68" s="191"/>
      <c r="Y68" s="5"/>
      <c r="Z68" s="5"/>
      <c r="AA68" s="5"/>
      <c r="AB68" s="5"/>
      <c r="AC68" s="5"/>
      <c r="AD68" s="5"/>
      <c r="AE68" s="5"/>
      <c r="AF68" s="5"/>
      <c r="AG68" s="5"/>
    </row>
    <row r="69" spans="1:24" s="13" customFormat="1" ht="12">
      <c r="A69" s="149" t="s">
        <v>12</v>
      </c>
      <c r="B69" s="150"/>
      <c r="C69" s="151" t="s">
        <v>24</v>
      </c>
      <c r="D69" s="152">
        <v>0.5729166666666666</v>
      </c>
      <c r="E69" s="150"/>
      <c r="F69" s="153"/>
      <c r="G69" s="150"/>
      <c r="H69" s="150"/>
      <c r="I69" s="156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61"/>
    </row>
    <row r="70" spans="1:33" s="138" customFormat="1" ht="12.75">
      <c r="A70" s="154" t="s">
        <v>10</v>
      </c>
      <c r="B70" s="24">
        <f>B60</f>
        <v>54</v>
      </c>
      <c r="C70" s="78" t="str">
        <f>C60</f>
        <v>Hadlaczky, Stefan</v>
      </c>
      <c r="D70" s="24">
        <f>B62</f>
        <v>37</v>
      </c>
      <c r="E70" s="77" t="str">
        <f>C62</f>
        <v>Fürst, Jonas</v>
      </c>
      <c r="F70" s="26">
        <v>15</v>
      </c>
      <c r="G70" s="135">
        <f>IF(J70="","",IF(J70&gt;L70,1,0)+IF(M70&gt;O70,1,0)+IF(P70&gt;R70,1,0)+IF(S70&gt;U70,1,0)+IF(V70&gt;X70,1,0))</f>
        <v>3</v>
      </c>
      <c r="H70" s="136" t="str">
        <f>IF(I70&lt;&gt;"",":","")</f>
        <v>:</v>
      </c>
      <c r="I70" s="137">
        <f>IF(L70="","",IF(L70&gt;J70,1,0)+IF(O70&gt;M70,1,0)+IF(R70&gt;P70,1,0)+IF(U70&gt;S70,1,0)+IF(X70&gt;V70,1,0))</f>
        <v>1</v>
      </c>
      <c r="J70" s="188">
        <v>9</v>
      </c>
      <c r="K70" s="136" t="str">
        <f>IF(L70&lt;&gt;"",":","")</f>
        <v>:</v>
      </c>
      <c r="L70" s="189">
        <v>11</v>
      </c>
      <c r="M70" s="188">
        <v>11</v>
      </c>
      <c r="N70" s="136" t="str">
        <f>IF(O70&lt;&gt;"",":","")</f>
        <v>:</v>
      </c>
      <c r="O70" s="189">
        <v>5</v>
      </c>
      <c r="P70" s="188">
        <v>11</v>
      </c>
      <c r="Q70" s="136" t="str">
        <f>IF(R70&lt;&gt;"",":","")</f>
        <v>:</v>
      </c>
      <c r="R70" s="190">
        <v>8</v>
      </c>
      <c r="S70" s="188">
        <v>11</v>
      </c>
      <c r="T70" s="136" t="str">
        <f>IF(U70&lt;&gt;"",":","")</f>
        <v>:</v>
      </c>
      <c r="U70" s="190">
        <v>5</v>
      </c>
      <c r="V70" s="188"/>
      <c r="W70" s="136">
        <f>IF(X70&lt;&gt;"",":","")</f>
      </c>
      <c r="X70" s="191"/>
      <c r="Y70" s="5"/>
      <c r="Z70" s="5"/>
      <c r="AA70" s="5"/>
      <c r="AB70" s="5"/>
      <c r="AC70" s="5"/>
      <c r="AD70" s="5"/>
      <c r="AE70" s="5"/>
      <c r="AF70" s="5"/>
      <c r="AG70" s="5"/>
    </row>
    <row r="71" spans="1:33" s="138" customFormat="1" ht="12.75">
      <c r="A71" s="154" t="s">
        <v>14</v>
      </c>
      <c r="B71" s="24">
        <f>B61</f>
        <v>43</v>
      </c>
      <c r="C71" s="78" t="str">
        <f>C61</f>
        <v>Glunk, Adrian</v>
      </c>
      <c r="D71" s="24">
        <f>B63</f>
        <v>61</v>
      </c>
      <c r="E71" s="77" t="str">
        <f>C63</f>
        <v>Rothe, Vincent</v>
      </c>
      <c r="F71" s="30">
        <v>16</v>
      </c>
      <c r="G71" s="135">
        <f>IF(J71="","",IF(J71&gt;L71,1,0)+IF(M71&gt;O71,1,0)+IF(P71&gt;R71,1,0)+IF(S71&gt;U71,1,0)+IF(V71&gt;X71,1,0))</f>
        <v>3</v>
      </c>
      <c r="H71" s="136" t="str">
        <f>IF(I71&lt;&gt;"",":","")</f>
        <v>:</v>
      </c>
      <c r="I71" s="137">
        <f>IF(L71="","",IF(L71&gt;J71,1,0)+IF(O71&gt;M71,1,0)+IF(R71&gt;P71,1,0)+IF(U71&gt;S71,1,0)+IF(X71&gt;V71,1,0))</f>
        <v>0</v>
      </c>
      <c r="J71" s="188">
        <v>11</v>
      </c>
      <c r="K71" s="136" t="str">
        <f>IF(L71&lt;&gt;"",":","")</f>
        <v>:</v>
      </c>
      <c r="L71" s="189">
        <v>3</v>
      </c>
      <c r="M71" s="188">
        <v>11</v>
      </c>
      <c r="N71" s="136" t="str">
        <f>IF(O71&lt;&gt;"",":","")</f>
        <v>:</v>
      </c>
      <c r="O71" s="189">
        <v>6</v>
      </c>
      <c r="P71" s="188">
        <v>11</v>
      </c>
      <c r="Q71" s="136" t="str">
        <f>IF(R71&lt;&gt;"",":","")</f>
        <v>:</v>
      </c>
      <c r="R71" s="190">
        <v>8</v>
      </c>
      <c r="S71" s="188"/>
      <c r="T71" s="136">
        <f>IF(U71&lt;&gt;"",":","")</f>
      </c>
      <c r="U71" s="190"/>
      <c r="V71" s="188"/>
      <c r="W71" s="136">
        <f>IF(X71&lt;&gt;"",":","")</f>
      </c>
      <c r="X71" s="191"/>
      <c r="Y71" s="5"/>
      <c r="Z71" s="5"/>
      <c r="AA71" s="5"/>
      <c r="AB71" s="5"/>
      <c r="AC71" s="5"/>
      <c r="AD71" s="5"/>
      <c r="AE71" s="5"/>
      <c r="AF71" s="5"/>
      <c r="AG71" s="5"/>
    </row>
    <row r="72" spans="1:24" s="13" customFormat="1" ht="12">
      <c r="A72" s="149" t="s">
        <v>15</v>
      </c>
      <c r="B72" s="150"/>
      <c r="C72" s="151" t="s">
        <v>24</v>
      </c>
      <c r="D72" s="152">
        <v>0.6458333333333334</v>
      </c>
      <c r="E72" s="150"/>
      <c r="F72" s="153"/>
      <c r="G72" s="150"/>
      <c r="H72" s="150"/>
      <c r="I72" s="156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61"/>
    </row>
    <row r="73" spans="1:33" s="138" customFormat="1" ht="12.75">
      <c r="A73" s="154" t="s">
        <v>13</v>
      </c>
      <c r="B73" s="24">
        <f>B60</f>
        <v>54</v>
      </c>
      <c r="C73" s="78" t="str">
        <f>C60</f>
        <v>Hadlaczky, Stefan</v>
      </c>
      <c r="D73" s="24">
        <f>B61</f>
        <v>43</v>
      </c>
      <c r="E73" s="77" t="str">
        <f>C61</f>
        <v>Glunk, Adrian</v>
      </c>
      <c r="F73" s="26">
        <v>15</v>
      </c>
      <c r="G73" s="135">
        <f>IF(J73="","",IF(J73&gt;L73,1,0)+IF(M73&gt;O73,1,0)+IF(P73&gt;R73,1,0)+IF(S73&gt;U73,1,0)+IF(V73&gt;X73,1,0))</f>
        <v>1</v>
      </c>
      <c r="H73" s="136" t="str">
        <f>IF(I73&lt;&gt;"",":","")</f>
        <v>:</v>
      </c>
      <c r="I73" s="137">
        <f>IF(L73="","",IF(L73&gt;J73,1,0)+IF(O73&gt;M73,1,0)+IF(R73&gt;P73,1,0)+IF(U73&gt;S73,1,0)+IF(X73&gt;V73,1,0))</f>
        <v>3</v>
      </c>
      <c r="J73" s="188">
        <v>7</v>
      </c>
      <c r="K73" s="136" t="str">
        <f>IF(L73&lt;&gt;"",":","")</f>
        <v>:</v>
      </c>
      <c r="L73" s="189">
        <v>11</v>
      </c>
      <c r="M73" s="188">
        <v>11</v>
      </c>
      <c r="N73" s="136" t="str">
        <f>IF(O73&lt;&gt;"",":","")</f>
        <v>:</v>
      </c>
      <c r="O73" s="189">
        <v>7</v>
      </c>
      <c r="P73" s="188">
        <v>7</v>
      </c>
      <c r="Q73" s="136" t="str">
        <f>IF(R73&lt;&gt;"",":","")</f>
        <v>:</v>
      </c>
      <c r="R73" s="190">
        <v>11</v>
      </c>
      <c r="S73" s="188">
        <v>5</v>
      </c>
      <c r="T73" s="136" t="str">
        <f>IF(U73&lt;&gt;"",":","")</f>
        <v>:</v>
      </c>
      <c r="U73" s="190">
        <v>11</v>
      </c>
      <c r="V73" s="188"/>
      <c r="W73" s="136">
        <f>IF(X73&lt;&gt;"",":","")</f>
      </c>
      <c r="X73" s="191"/>
      <c r="Y73" s="5"/>
      <c r="Z73" s="5"/>
      <c r="AA73" s="5"/>
      <c r="AB73" s="5"/>
      <c r="AC73" s="5"/>
      <c r="AD73" s="5"/>
      <c r="AE73" s="5"/>
      <c r="AF73" s="5"/>
      <c r="AG73" s="5"/>
    </row>
    <row r="74" spans="1:33" s="138" customFormat="1" ht="13.5" thickBot="1">
      <c r="A74" s="192" t="s">
        <v>11</v>
      </c>
      <c r="B74" s="158">
        <f>B62</f>
        <v>37</v>
      </c>
      <c r="C74" s="159" t="str">
        <f>C62</f>
        <v>Fürst, Jonas</v>
      </c>
      <c r="D74" s="158">
        <f>B63</f>
        <v>61</v>
      </c>
      <c r="E74" s="161" t="str">
        <f>C63</f>
        <v>Rothe, Vincent</v>
      </c>
      <c r="F74" s="162">
        <v>16</v>
      </c>
      <c r="G74" s="193">
        <f>IF(J74="","",IF(J74&gt;L74,1,0)+IF(M74&gt;O74,1,0)+IF(P74&gt;R74,1,0)+IF(S74&gt;U74,1,0)+IF(V74&gt;X74,1,0))</f>
        <v>3</v>
      </c>
      <c r="H74" s="194" t="str">
        <f>IF(I74&lt;&gt;"",":","")</f>
        <v>:</v>
      </c>
      <c r="I74" s="195">
        <f>IF(L74="","",IF(L74&gt;J74,1,0)+IF(O74&gt;M74,1,0)+IF(R74&gt;P74,1,0)+IF(U74&gt;S74,1,0)+IF(X74&gt;V74,1,0))</f>
        <v>2</v>
      </c>
      <c r="J74" s="196">
        <v>11</v>
      </c>
      <c r="K74" s="194" t="str">
        <f>IF(L74&lt;&gt;"",":","")</f>
        <v>:</v>
      </c>
      <c r="L74" s="197">
        <v>9</v>
      </c>
      <c r="M74" s="196">
        <v>11</v>
      </c>
      <c r="N74" s="194" t="str">
        <f>IF(O74&lt;&gt;"",":","")</f>
        <v>:</v>
      </c>
      <c r="O74" s="197">
        <v>6</v>
      </c>
      <c r="P74" s="196">
        <v>6</v>
      </c>
      <c r="Q74" s="194" t="str">
        <f>IF(R74&lt;&gt;"",":","")</f>
        <v>:</v>
      </c>
      <c r="R74" s="198">
        <v>11</v>
      </c>
      <c r="S74" s="196">
        <v>10</v>
      </c>
      <c r="T74" s="194" t="str">
        <f>IF(U74&lt;&gt;"",":","")</f>
        <v>:</v>
      </c>
      <c r="U74" s="198">
        <v>12</v>
      </c>
      <c r="V74" s="196">
        <v>13</v>
      </c>
      <c r="W74" s="194" t="str">
        <f>IF(X74&lt;&gt;"",":","")</f>
        <v>:</v>
      </c>
      <c r="X74" s="199">
        <v>11</v>
      </c>
      <c r="Y74" s="5"/>
      <c r="Z74" s="5"/>
      <c r="AA74" s="5"/>
      <c r="AB74" s="5"/>
      <c r="AC74" s="5"/>
      <c r="AD74" s="5"/>
      <c r="AE74" s="5"/>
      <c r="AF74" s="5"/>
      <c r="AG74" s="5"/>
    </row>
  </sheetData>
  <sheetProtection sheet="1" formatCells="0" formatColumns="0" selectLockedCells="1"/>
  <mergeCells count="122">
    <mergeCell ref="A2:AA2"/>
    <mergeCell ref="S69:U69"/>
    <mergeCell ref="V69:X69"/>
    <mergeCell ref="Y9:AA9"/>
    <mergeCell ref="S12:U12"/>
    <mergeCell ref="S15:U15"/>
    <mergeCell ref="S18:U18"/>
    <mergeCell ref="V12:X12"/>
    <mergeCell ref="V15:X15"/>
    <mergeCell ref="Y5:AA5"/>
    <mergeCell ref="S72:U72"/>
    <mergeCell ref="V72:X72"/>
    <mergeCell ref="S51:U51"/>
    <mergeCell ref="V51:X51"/>
    <mergeCell ref="S54:U54"/>
    <mergeCell ref="V54:X54"/>
    <mergeCell ref="V66:X66"/>
    <mergeCell ref="S66:U66"/>
    <mergeCell ref="C7:D7"/>
    <mergeCell ref="C8:D8"/>
    <mergeCell ref="P5:R5"/>
    <mergeCell ref="Y6:AA6"/>
    <mergeCell ref="Y7:AA7"/>
    <mergeCell ref="Y8:AA8"/>
    <mergeCell ref="M5:O5"/>
    <mergeCell ref="V18:X18"/>
    <mergeCell ref="J15:L15"/>
    <mergeCell ref="M15:O15"/>
    <mergeCell ref="P15:R15"/>
    <mergeCell ref="J18:L18"/>
    <mergeCell ref="M18:O18"/>
    <mergeCell ref="P18:R18"/>
    <mergeCell ref="A1:AA1"/>
    <mergeCell ref="J12:L12"/>
    <mergeCell ref="M12:O12"/>
    <mergeCell ref="P12:R12"/>
    <mergeCell ref="A4:C4"/>
    <mergeCell ref="D4:F4"/>
    <mergeCell ref="G5:I5"/>
    <mergeCell ref="J5:L5"/>
    <mergeCell ref="C9:D9"/>
    <mergeCell ref="C6:D6"/>
    <mergeCell ref="A22:C22"/>
    <mergeCell ref="P23:R23"/>
    <mergeCell ref="D22:F22"/>
    <mergeCell ref="G23:I23"/>
    <mergeCell ref="J23:L23"/>
    <mergeCell ref="M23:O23"/>
    <mergeCell ref="S30:U30"/>
    <mergeCell ref="J30:L30"/>
    <mergeCell ref="M30:O30"/>
    <mergeCell ref="Y23:AA23"/>
    <mergeCell ref="Y27:AA27"/>
    <mergeCell ref="C24:D24"/>
    <mergeCell ref="Y24:AA24"/>
    <mergeCell ref="V30:X30"/>
    <mergeCell ref="S36:U36"/>
    <mergeCell ref="V36:X36"/>
    <mergeCell ref="S33:U33"/>
    <mergeCell ref="P30:R30"/>
    <mergeCell ref="C25:D25"/>
    <mergeCell ref="Y25:AA25"/>
    <mergeCell ref="C27:D27"/>
    <mergeCell ref="C26:D26"/>
    <mergeCell ref="Y26:AA26"/>
    <mergeCell ref="M41:O41"/>
    <mergeCell ref="P41:R41"/>
    <mergeCell ref="Y41:AA41"/>
    <mergeCell ref="V33:X33"/>
    <mergeCell ref="J36:L36"/>
    <mergeCell ref="M36:O36"/>
    <mergeCell ref="P36:R36"/>
    <mergeCell ref="J33:L33"/>
    <mergeCell ref="M33:O33"/>
    <mergeCell ref="P33:R33"/>
    <mergeCell ref="J51:L51"/>
    <mergeCell ref="M51:O51"/>
    <mergeCell ref="M48:O48"/>
    <mergeCell ref="J54:L54"/>
    <mergeCell ref="Y42:AA42"/>
    <mergeCell ref="Y43:AA43"/>
    <mergeCell ref="Y44:AA44"/>
    <mergeCell ref="Y45:AA45"/>
    <mergeCell ref="P51:R51"/>
    <mergeCell ref="S48:U48"/>
    <mergeCell ref="V48:X48"/>
    <mergeCell ref="P48:R48"/>
    <mergeCell ref="A40:C40"/>
    <mergeCell ref="D40:F40"/>
    <mergeCell ref="G41:I41"/>
    <mergeCell ref="J48:L48"/>
    <mergeCell ref="C44:D44"/>
    <mergeCell ref="C45:D45"/>
    <mergeCell ref="C43:D43"/>
    <mergeCell ref="C42:D42"/>
    <mergeCell ref="J41:L41"/>
    <mergeCell ref="P54:R54"/>
    <mergeCell ref="P59:R59"/>
    <mergeCell ref="M69:O69"/>
    <mergeCell ref="P69:R69"/>
    <mergeCell ref="M54:O54"/>
    <mergeCell ref="M59:O59"/>
    <mergeCell ref="C60:D60"/>
    <mergeCell ref="A58:C58"/>
    <mergeCell ref="D58:F58"/>
    <mergeCell ref="Y60:AA60"/>
    <mergeCell ref="Y59:AA59"/>
    <mergeCell ref="G59:I59"/>
    <mergeCell ref="J59:L59"/>
    <mergeCell ref="J72:L72"/>
    <mergeCell ref="M72:O72"/>
    <mergeCell ref="P72:R72"/>
    <mergeCell ref="J66:L66"/>
    <mergeCell ref="M66:O66"/>
    <mergeCell ref="P66:R66"/>
    <mergeCell ref="C63:D63"/>
    <mergeCell ref="J69:L69"/>
    <mergeCell ref="Y61:AA61"/>
    <mergeCell ref="Y62:AA62"/>
    <mergeCell ref="Y63:AA63"/>
    <mergeCell ref="C61:D61"/>
    <mergeCell ref="C62:D6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BaWüEM U15</dc:title>
  <dc:subject/>
  <dc:creator>Steffen Neumann</dc:creator>
  <cp:keywords/>
  <dc:description>Stand: 07.12.2009</dc:description>
  <cp:lastModifiedBy>Luigi</cp:lastModifiedBy>
  <cp:lastPrinted>2009-12-13T12:19:54Z</cp:lastPrinted>
  <dcterms:created xsi:type="dcterms:W3CDTF">1999-05-13T22:07:45Z</dcterms:created>
  <dcterms:modified xsi:type="dcterms:W3CDTF">2009-12-15T18:38:00Z</dcterms:modified>
  <cp:category/>
  <cp:version/>
  <cp:contentType/>
  <cp:contentStatus/>
</cp:coreProperties>
</file>